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updateLinks="never" codeName="ThisWorkbook" defaultThemeVersion="124226"/>
  <bookViews>
    <workbookView xWindow="-15" yWindow="165" windowWidth="14520" windowHeight="11520" firstSheet="1" activeTab="8"/>
  </bookViews>
  <sheets>
    <sheet name="input Data Koperasi" sheetId="17" state="veryHidden" r:id="rId1"/>
    <sheet name="Neraca Lajur1" sheetId="19" r:id="rId2"/>
    <sheet name="Neraca" sheetId="4" r:id="rId3"/>
    <sheet name="Arus Kas" sheetId="10" r:id="rId4"/>
    <sheet name="PHU" sheetId="2" r:id="rId5"/>
    <sheet name="rev piutang" sheetId="20" r:id="rId6"/>
    <sheet name="Ekuitas" sheetId="11" r:id="rId7"/>
    <sheet name="neraca lajur" sheetId="12" state="veryHidden" r:id="rId8"/>
    <sheet name="SHU" sheetId="21" r:id="rId9"/>
    <sheet name="SIMPANAN " sheetId="32" r:id="rId10"/>
    <sheet name="Rekap Piutang " sheetId="23" r:id="rId11"/>
    <sheet name="Rekap Jasa" sheetId="24" r:id="rId12"/>
    <sheet name="Administrasi " sheetId="25" r:id="rId13"/>
    <sheet name="Denda" sheetId="26" r:id="rId14"/>
    <sheet name="Pendidikan " sheetId="27" r:id="rId15"/>
    <sheet name="Sosial " sheetId="28" r:id="rId16"/>
    <sheet name="cadangan " sheetId="29" r:id="rId17"/>
    <sheet name="Keluar Anggota " sheetId="30" r:id="rId18"/>
    <sheet name="Operasional" sheetId="31" r:id="rId19"/>
  </sheets>
  <externalReferences>
    <externalReference r:id="rId20"/>
    <externalReference r:id="rId21"/>
    <externalReference r:id="rId22"/>
    <externalReference r:id="rId23"/>
  </externalReferences>
  <definedNames>
    <definedName name="_xlnm.Print_Area" localSheetId="12">'Administrasi '!$A$1:$F$33</definedName>
    <definedName name="_xlnm.Print_Area" localSheetId="3">'Arus Kas'!$B$1:$E$91</definedName>
    <definedName name="_xlnm.Print_Area" localSheetId="16">'cadangan '!$A$1:$F$17</definedName>
    <definedName name="_xlnm.Print_Area" localSheetId="13">Denda!$A$1:$E$21</definedName>
    <definedName name="_xlnm.Print_Area" localSheetId="6">Ekuitas!$A$1:$G$50</definedName>
    <definedName name="_xlnm.Print_Area" localSheetId="17">'Keluar Anggota '!$A$1:$G$11</definedName>
    <definedName name="_xlnm.Print_Area" localSheetId="2">Neraca!$A$1:$H$40</definedName>
    <definedName name="_xlnm.Print_Area" localSheetId="7">'neraca lajur'!$A$1:$R$40</definedName>
    <definedName name="_xlnm.Print_Area" localSheetId="18">Operasional!$A$1:$F$10</definedName>
    <definedName name="_xlnm.Print_Area" localSheetId="14">'Pendidikan '!$A$1:$G$17</definedName>
    <definedName name="_xlnm.Print_Area" localSheetId="4">PHU!$A$1:$D$48</definedName>
    <definedName name="_xlnm.Print_Area" localSheetId="11">'Rekap Jasa'!$A$2:$S$72</definedName>
    <definedName name="_xlnm.Print_Area" localSheetId="10">'Rekap Piutang '!$A$1:$F$34</definedName>
    <definedName name="_xlnm.Print_Area" localSheetId="5">'rev piutang'!$A$1:$H$48</definedName>
    <definedName name="_xlnm.Print_Area" localSheetId="8">SHU!$A$1:$R$69</definedName>
    <definedName name="_xlnm.Print_Area" localSheetId="9">'SIMPANAN '!$AW$1:$BA$52</definedName>
    <definedName name="_xlnm.Print_Area" localSheetId="15">'Sosial '!$A$1:$G$17</definedName>
  </definedNames>
  <calcPr calcId="144525"/>
</workbook>
</file>

<file path=xl/calcChain.xml><?xml version="1.0" encoding="utf-8"?>
<calcChain xmlns="http://schemas.openxmlformats.org/spreadsheetml/2006/main">
  <c r="M8" i="21" l="1"/>
  <c r="N52" i="21"/>
  <c r="L52" i="21"/>
  <c r="Q21" i="21"/>
  <c r="Q13" i="21"/>
  <c r="Q52" i="21"/>
  <c r="Q51" i="21"/>
  <c r="Q9" i="21"/>
  <c r="Q10" i="21"/>
  <c r="Q11" i="21"/>
  <c r="Q12" i="21"/>
  <c r="Q14" i="21"/>
  <c r="Q15" i="21"/>
  <c r="Q16" i="21"/>
  <c r="Q17" i="21"/>
  <c r="Q18" i="21"/>
  <c r="Q19" i="21"/>
  <c r="Q22" i="21"/>
  <c r="Q23" i="21"/>
  <c r="Q24" i="21"/>
  <c r="Q25" i="21"/>
  <c r="Q26" i="21"/>
  <c r="Q27" i="21"/>
  <c r="Q28" i="21"/>
  <c r="Q29" i="21"/>
  <c r="Q30" i="21"/>
  <c r="Q31" i="21"/>
  <c r="Q32" i="21"/>
  <c r="Q33" i="21"/>
  <c r="Q34" i="21"/>
  <c r="Q35" i="21"/>
  <c r="Q36" i="21"/>
  <c r="Q37" i="21"/>
  <c r="Q38" i="21"/>
  <c r="Q40" i="21"/>
  <c r="Q41" i="21"/>
  <c r="Q42" i="21"/>
  <c r="Q43" i="21"/>
  <c r="Q44" i="21"/>
  <c r="Q45" i="21"/>
  <c r="Q46" i="21"/>
  <c r="Q47" i="21"/>
  <c r="Q48" i="21"/>
  <c r="Q49" i="21"/>
  <c r="Q50" i="21"/>
  <c r="Q8" i="21"/>
  <c r="M9" i="21"/>
  <c r="M10" i="21"/>
  <c r="M11" i="21"/>
  <c r="M12" i="21"/>
  <c r="M13" i="21"/>
  <c r="M14" i="21"/>
  <c r="M15" i="21"/>
  <c r="M16" i="21"/>
  <c r="M17" i="21"/>
  <c r="M18" i="21"/>
  <c r="M19" i="21"/>
  <c r="M20" i="21"/>
  <c r="Q20" i="21" s="1"/>
  <c r="M21" i="21"/>
  <c r="M22" i="21"/>
  <c r="M23" i="21"/>
  <c r="M24" i="21"/>
  <c r="M25" i="21"/>
  <c r="M26" i="21"/>
  <c r="M27" i="21"/>
  <c r="M28" i="21"/>
  <c r="M29" i="21"/>
  <c r="M30" i="21"/>
  <c r="M31" i="21"/>
  <c r="M32" i="21"/>
  <c r="M33" i="21"/>
  <c r="M34" i="21"/>
  <c r="M35" i="21"/>
  <c r="M36" i="21"/>
  <c r="M37" i="21"/>
  <c r="M38" i="21"/>
  <c r="M39" i="21"/>
  <c r="Q39" i="21" s="1"/>
  <c r="M40" i="21"/>
  <c r="M41" i="21"/>
  <c r="M42" i="21"/>
  <c r="M43" i="21"/>
  <c r="M44" i="21"/>
  <c r="M45" i="21"/>
  <c r="M46" i="21"/>
  <c r="M47" i="21"/>
  <c r="M48" i="21"/>
  <c r="M49" i="21"/>
  <c r="M50" i="21"/>
  <c r="M51" i="21"/>
  <c r="P52" i="21"/>
  <c r="P9" i="21"/>
  <c r="P10" i="21"/>
  <c r="P11" i="21"/>
  <c r="P12" i="21"/>
  <c r="P13" i="21"/>
  <c r="P14" i="21"/>
  <c r="P15" i="21"/>
  <c r="P16" i="21"/>
  <c r="P17" i="21"/>
  <c r="P18" i="21"/>
  <c r="P19" i="21"/>
  <c r="P20" i="21"/>
  <c r="P21" i="21"/>
  <c r="P22" i="21"/>
  <c r="P23" i="21"/>
  <c r="P24" i="21"/>
  <c r="P25" i="21"/>
  <c r="P26" i="21"/>
  <c r="P27" i="21"/>
  <c r="P28" i="21"/>
  <c r="P29" i="21"/>
  <c r="P30" i="21"/>
  <c r="P31" i="21"/>
  <c r="P32" i="21"/>
  <c r="P33" i="21"/>
  <c r="P34" i="21"/>
  <c r="P35" i="21"/>
  <c r="P36" i="21"/>
  <c r="P37" i="21"/>
  <c r="P38" i="21"/>
  <c r="P39" i="21"/>
  <c r="P40" i="21"/>
  <c r="P41" i="21"/>
  <c r="P42" i="21"/>
  <c r="P43" i="21"/>
  <c r="P44" i="21"/>
  <c r="P45" i="21"/>
  <c r="P46" i="21"/>
  <c r="P47" i="21"/>
  <c r="P48" i="21"/>
  <c r="P49" i="21"/>
  <c r="P50" i="21"/>
  <c r="P51" i="21"/>
  <c r="P8" i="21"/>
  <c r="O52" i="21"/>
  <c r="O9" i="21"/>
  <c r="O10" i="21"/>
  <c r="O11" i="21"/>
  <c r="O12" i="21"/>
  <c r="O13" i="21"/>
  <c r="O14" i="21"/>
  <c r="O15" i="21"/>
  <c r="O16" i="21"/>
  <c r="O17" i="21"/>
  <c r="O18" i="21"/>
  <c r="O19" i="21"/>
  <c r="O20" i="21"/>
  <c r="O21" i="21"/>
  <c r="O22" i="21"/>
  <c r="O23" i="21"/>
  <c r="O24" i="21"/>
  <c r="O25" i="21"/>
  <c r="O26" i="21"/>
  <c r="O27" i="21"/>
  <c r="O28" i="21"/>
  <c r="O29" i="21"/>
  <c r="O30" i="21"/>
  <c r="O31" i="21"/>
  <c r="O32" i="21"/>
  <c r="O33" i="21"/>
  <c r="O34" i="21"/>
  <c r="O35" i="21"/>
  <c r="O36" i="21"/>
  <c r="O37" i="21"/>
  <c r="O38" i="21"/>
  <c r="O39" i="21"/>
  <c r="O40" i="21"/>
  <c r="O41" i="21"/>
  <c r="O42" i="21"/>
  <c r="O43" i="21"/>
  <c r="O44" i="21"/>
  <c r="O45" i="21"/>
  <c r="O46" i="21"/>
  <c r="O47" i="21"/>
  <c r="O48" i="21"/>
  <c r="O49" i="21"/>
  <c r="O50" i="21"/>
  <c r="O51" i="21"/>
  <c r="O8" i="21"/>
  <c r="M52" i="21" l="1"/>
  <c r="AD59" i="21"/>
  <c r="AD58" i="21" l="1"/>
  <c r="AD49" i="21"/>
  <c r="AD46" i="21"/>
  <c r="AD47" i="21"/>
  <c r="AD48" i="21"/>
  <c r="AD45" i="21"/>
  <c r="AD40" i="21"/>
  <c r="AD30" i="21"/>
  <c r="AD20" i="21"/>
  <c r="G34" i="20"/>
  <c r="E8" i="20"/>
  <c r="E9" i="20"/>
  <c r="E10" i="20"/>
  <c r="E11" i="20"/>
  <c r="E12" i="20"/>
  <c r="E13" i="20"/>
  <c r="E14" i="20"/>
  <c r="E15" i="20"/>
  <c r="E16" i="20"/>
  <c r="E17" i="20"/>
  <c r="E18" i="20"/>
  <c r="E19" i="20"/>
  <c r="E20" i="20"/>
  <c r="E21" i="20"/>
  <c r="E22" i="20"/>
  <c r="E23" i="20"/>
  <c r="E24" i="20"/>
  <c r="E25" i="20"/>
  <c r="E26" i="20"/>
  <c r="E27" i="20"/>
  <c r="E28" i="20"/>
  <c r="E29" i="20"/>
  <c r="E30" i="20"/>
  <c r="E31" i="20"/>
  <c r="E32" i="20"/>
  <c r="G32" i="20" s="1"/>
  <c r="E33" i="20"/>
  <c r="E7" i="20"/>
  <c r="D52" i="10"/>
  <c r="E32" i="11"/>
  <c r="D33" i="2"/>
  <c r="G10" i="20"/>
  <c r="D30" i="2"/>
  <c r="G26" i="4"/>
  <c r="G16" i="4"/>
  <c r="D60" i="24"/>
  <c r="E60" i="24"/>
  <c r="F60" i="24"/>
  <c r="G60" i="24"/>
  <c r="H60" i="24"/>
  <c r="I60" i="24"/>
  <c r="J60" i="24"/>
  <c r="K60" i="24"/>
  <c r="L60" i="24"/>
  <c r="M60" i="24"/>
  <c r="N60" i="24"/>
  <c r="O60" i="24"/>
  <c r="E7" i="25"/>
  <c r="E8" i="25"/>
  <c r="E9" i="25"/>
  <c r="E10" i="25"/>
  <c r="E11" i="25"/>
  <c r="E12" i="25"/>
  <c r="E13" i="25"/>
  <c r="E14" i="25"/>
  <c r="E15" i="25"/>
  <c r="E16" i="25"/>
  <c r="E17" i="25"/>
  <c r="E18" i="25"/>
  <c r="E19" i="25"/>
  <c r="E20" i="25"/>
  <c r="E21" i="25"/>
  <c r="E22" i="25"/>
  <c r="E23" i="25"/>
  <c r="E24" i="25"/>
  <c r="E25" i="25"/>
  <c r="E26" i="25"/>
  <c r="E27" i="25"/>
  <c r="E28" i="25"/>
  <c r="E29" i="25"/>
  <c r="E30" i="25"/>
  <c r="E31" i="25"/>
  <c r="E32" i="25"/>
  <c r="E6" i="25"/>
  <c r="D9" i="31"/>
  <c r="F16" i="27"/>
  <c r="F17" i="28"/>
  <c r="F16" i="29"/>
  <c r="F15" i="29"/>
  <c r="D10" i="30"/>
  <c r="E10" i="30"/>
  <c r="F10" i="30"/>
  <c r="E33" i="23"/>
  <c r="G33" i="20"/>
  <c r="G29" i="20"/>
  <c r="G19" i="20"/>
  <c r="E33" i="25" l="1"/>
  <c r="G8" i="20" l="1"/>
  <c r="H9" i="21"/>
  <c r="K9" i="21" s="1"/>
  <c r="H10" i="21"/>
  <c r="K10" i="21" s="1"/>
  <c r="H13" i="21"/>
  <c r="K13" i="21" s="1"/>
  <c r="H14" i="21"/>
  <c r="K14" i="21" s="1"/>
  <c r="H17" i="21"/>
  <c r="K17" i="21" s="1"/>
  <c r="H18" i="21"/>
  <c r="K18" i="21" s="1"/>
  <c r="H21" i="21"/>
  <c r="K21" i="21" s="1"/>
  <c r="H22" i="21"/>
  <c r="K22" i="21" s="1"/>
  <c r="H25" i="21"/>
  <c r="K25" i="21" s="1"/>
  <c r="H26" i="21"/>
  <c r="K26" i="21" s="1"/>
  <c r="H29" i="21"/>
  <c r="K29" i="21" s="1"/>
  <c r="H30" i="21"/>
  <c r="K30" i="21" s="1"/>
  <c r="H33" i="21"/>
  <c r="K33" i="21" s="1"/>
  <c r="H34" i="21"/>
  <c r="K34" i="21" s="1"/>
  <c r="H37" i="21"/>
  <c r="K37" i="21" s="1"/>
  <c r="H38" i="21"/>
  <c r="K38" i="21" s="1"/>
  <c r="H41" i="21"/>
  <c r="K41" i="21" s="1"/>
  <c r="H42" i="21"/>
  <c r="K42" i="21" s="1"/>
  <c r="H45" i="21"/>
  <c r="K45" i="21" s="1"/>
  <c r="H46" i="21"/>
  <c r="K46" i="21" s="1"/>
  <c r="H49" i="21"/>
  <c r="K49" i="21" s="1"/>
  <c r="H50" i="21"/>
  <c r="K50" i="21" s="1"/>
  <c r="G9" i="21"/>
  <c r="G10" i="21"/>
  <c r="G11" i="21"/>
  <c r="H11" i="21" s="1"/>
  <c r="K11" i="21" s="1"/>
  <c r="G12" i="21"/>
  <c r="H12" i="21" s="1"/>
  <c r="K12" i="21" s="1"/>
  <c r="G13" i="21"/>
  <c r="G14" i="21"/>
  <c r="G15" i="21"/>
  <c r="H15" i="21" s="1"/>
  <c r="K15" i="21" s="1"/>
  <c r="G16" i="21"/>
  <c r="H16" i="21" s="1"/>
  <c r="K16" i="21" s="1"/>
  <c r="G17" i="21"/>
  <c r="G18" i="21"/>
  <c r="G19" i="21"/>
  <c r="H19" i="21" s="1"/>
  <c r="K19" i="21" s="1"/>
  <c r="G20" i="21"/>
  <c r="H20" i="21" s="1"/>
  <c r="K20" i="21" s="1"/>
  <c r="G21" i="21"/>
  <c r="G22" i="21"/>
  <c r="G23" i="21"/>
  <c r="H23" i="21" s="1"/>
  <c r="K23" i="21" s="1"/>
  <c r="G24" i="21"/>
  <c r="H24" i="21" s="1"/>
  <c r="K24" i="21" s="1"/>
  <c r="G25" i="21"/>
  <c r="G26" i="21"/>
  <c r="G27" i="21"/>
  <c r="H27" i="21" s="1"/>
  <c r="K27" i="21" s="1"/>
  <c r="G28" i="21"/>
  <c r="H28" i="21" s="1"/>
  <c r="K28" i="21" s="1"/>
  <c r="G29" i="21"/>
  <c r="G30" i="21"/>
  <c r="G31" i="21"/>
  <c r="H31" i="21" s="1"/>
  <c r="K31" i="21" s="1"/>
  <c r="G32" i="21"/>
  <c r="H32" i="21" s="1"/>
  <c r="K32" i="21" s="1"/>
  <c r="G33" i="21"/>
  <c r="G34" i="21"/>
  <c r="G35" i="21"/>
  <c r="H35" i="21" s="1"/>
  <c r="K35" i="21" s="1"/>
  <c r="G36" i="21"/>
  <c r="H36" i="21" s="1"/>
  <c r="K36" i="21" s="1"/>
  <c r="G37" i="21"/>
  <c r="G38" i="21"/>
  <c r="G39" i="21"/>
  <c r="H39" i="21" s="1"/>
  <c r="K39" i="21" s="1"/>
  <c r="G40" i="21"/>
  <c r="H40" i="21" s="1"/>
  <c r="K40" i="21" s="1"/>
  <c r="G41" i="21"/>
  <c r="G42" i="21"/>
  <c r="G43" i="21"/>
  <c r="H43" i="21" s="1"/>
  <c r="K43" i="21" s="1"/>
  <c r="G44" i="21"/>
  <c r="H44" i="21" s="1"/>
  <c r="K44" i="21" s="1"/>
  <c r="G45" i="21"/>
  <c r="G46" i="21"/>
  <c r="G47" i="21"/>
  <c r="H47" i="21" s="1"/>
  <c r="K47" i="21" s="1"/>
  <c r="G48" i="21"/>
  <c r="H48" i="21" s="1"/>
  <c r="K48" i="21" s="1"/>
  <c r="G49" i="21"/>
  <c r="G50" i="21"/>
  <c r="G51" i="21"/>
  <c r="H51" i="21" s="1"/>
  <c r="G8" i="21"/>
  <c r="H8" i="21" s="1"/>
  <c r="I50" i="21"/>
  <c r="J52" i="21"/>
  <c r="I9" i="21"/>
  <c r="I10" i="21"/>
  <c r="I11" i="21"/>
  <c r="I12" i="21"/>
  <c r="I13" i="21"/>
  <c r="I14" i="21"/>
  <c r="I15" i="21"/>
  <c r="I16" i="21"/>
  <c r="I17" i="21"/>
  <c r="I18" i="21"/>
  <c r="I19" i="21"/>
  <c r="I20" i="21"/>
  <c r="I21" i="21"/>
  <c r="I22" i="21"/>
  <c r="I23" i="21"/>
  <c r="I24" i="21"/>
  <c r="I25" i="21"/>
  <c r="I26" i="21"/>
  <c r="I27" i="21"/>
  <c r="I28" i="21"/>
  <c r="I29" i="21"/>
  <c r="I30" i="21"/>
  <c r="I31" i="21"/>
  <c r="I32" i="21"/>
  <c r="I33" i="21"/>
  <c r="I34" i="21"/>
  <c r="I35" i="21"/>
  <c r="I36" i="21"/>
  <c r="I37" i="21"/>
  <c r="I38" i="21"/>
  <c r="I39" i="21"/>
  <c r="I40" i="21"/>
  <c r="I41" i="21"/>
  <c r="I42" i="21"/>
  <c r="I43" i="21"/>
  <c r="I44" i="21"/>
  <c r="I45" i="21"/>
  <c r="I46" i="21"/>
  <c r="I47" i="21"/>
  <c r="I48" i="21"/>
  <c r="I49" i="21"/>
  <c r="I51" i="21"/>
  <c r="K51" i="21" s="1"/>
  <c r="I8" i="21"/>
  <c r="I52" i="21" s="1"/>
  <c r="W9" i="21"/>
  <c r="C33" i="10"/>
  <c r="D25" i="10"/>
  <c r="AO53" i="32"/>
  <c r="AK56" i="32"/>
  <c r="C37" i="2"/>
  <c r="D18" i="2"/>
  <c r="T52" i="21"/>
  <c r="F52" i="21"/>
  <c r="E52" i="21"/>
  <c r="D52" i="21"/>
  <c r="AY21" i="32"/>
  <c r="AY32" i="32"/>
  <c r="AY33" i="32"/>
  <c r="AY36" i="32"/>
  <c r="AY37" i="32"/>
  <c r="AY40" i="32"/>
  <c r="AY48" i="32"/>
  <c r="AY49" i="32"/>
  <c r="AY50" i="32"/>
  <c r="AY10" i="32"/>
  <c r="AY14" i="32"/>
  <c r="AY7" i="32"/>
  <c r="BA48" i="32"/>
  <c r="BA49" i="32"/>
  <c r="BA50" i="32"/>
  <c r="AZ48" i="32"/>
  <c r="AZ49" i="32"/>
  <c r="AZ50" i="32"/>
  <c r="AT51" i="32"/>
  <c r="AU51" i="32"/>
  <c r="AV51" i="32"/>
  <c r="AQ51" i="32"/>
  <c r="AR51" i="32"/>
  <c r="AS51" i="32"/>
  <c r="AH51" i="32"/>
  <c r="AF51" i="32"/>
  <c r="AD51" i="32"/>
  <c r="AC51" i="32"/>
  <c r="AB51" i="32"/>
  <c r="AA51" i="32"/>
  <c r="Z51" i="32"/>
  <c r="Y51" i="32"/>
  <c r="X51" i="32"/>
  <c r="W51" i="32"/>
  <c r="V51" i="32"/>
  <c r="U51" i="32"/>
  <c r="T51" i="32"/>
  <c r="S51" i="32"/>
  <c r="R51" i="32"/>
  <c r="K51" i="32"/>
  <c r="I51" i="32"/>
  <c r="H51" i="32"/>
  <c r="F51" i="32"/>
  <c r="E51" i="32"/>
  <c r="D51" i="32"/>
  <c r="C51" i="32"/>
  <c r="BI47" i="32"/>
  <c r="BH47" i="32"/>
  <c r="BF47" i="32"/>
  <c r="BE47" i="32"/>
  <c r="AN47" i="32"/>
  <c r="AP47" i="32" s="1"/>
  <c r="AK47" i="32"/>
  <c r="AY47" i="32" s="1"/>
  <c r="AG47" i="32"/>
  <c r="AE47" i="32"/>
  <c r="N47" i="32"/>
  <c r="L47" i="32"/>
  <c r="J47" i="32"/>
  <c r="O47" i="32" s="1"/>
  <c r="AM47" i="32" s="1"/>
  <c r="BI46" i="32"/>
  <c r="BH46" i="32"/>
  <c r="BG46" i="32"/>
  <c r="BF46" i="32"/>
  <c r="BE46" i="32"/>
  <c r="AN46" i="32"/>
  <c r="AP46" i="32" s="1"/>
  <c r="AK46" i="32"/>
  <c r="AY46" i="32" s="1"/>
  <c r="AG46" i="32"/>
  <c r="AE46" i="32"/>
  <c r="O46" i="32"/>
  <c r="AM46" i="32" s="1"/>
  <c r="BA46" i="32" s="1"/>
  <c r="N46" i="32"/>
  <c r="L46" i="32"/>
  <c r="BI45" i="32"/>
  <c r="BH45" i="32"/>
  <c r="BF45" i="32"/>
  <c r="BE45" i="32"/>
  <c r="AN45" i="32"/>
  <c r="AP45" i="32" s="1"/>
  <c r="AK45" i="32"/>
  <c r="AY45" i="32" s="1"/>
  <c r="AG45" i="32"/>
  <c r="AE45" i="32"/>
  <c r="N45" i="32"/>
  <c r="L45" i="32"/>
  <c r="J45" i="32"/>
  <c r="O45" i="32" s="1"/>
  <c r="AM45" i="32" s="1"/>
  <c r="BI44" i="32"/>
  <c r="BH44" i="32"/>
  <c r="BF44" i="32"/>
  <c r="BE44" i="32"/>
  <c r="AN44" i="32"/>
  <c r="AP44" i="32" s="1"/>
  <c r="AK44" i="32"/>
  <c r="AY44" i="32" s="1"/>
  <c r="AG44" i="32"/>
  <c r="AE44" i="32"/>
  <c r="N44" i="32"/>
  <c r="L44" i="32"/>
  <c r="J44" i="32"/>
  <c r="O44" i="32" s="1"/>
  <c r="AM44" i="32" s="1"/>
  <c r="BI43" i="32"/>
  <c r="BH43" i="32"/>
  <c r="BF43" i="32"/>
  <c r="BE43" i="32"/>
  <c r="AN43" i="32"/>
  <c r="AP43" i="32" s="1"/>
  <c r="AK43" i="32"/>
  <c r="AY43" i="32" s="1"/>
  <c r="AG43" i="32"/>
  <c r="AE43" i="32"/>
  <c r="N43" i="32"/>
  <c r="L43" i="32"/>
  <c r="J43" i="32"/>
  <c r="O43" i="32" s="1"/>
  <c r="AM43" i="32" s="1"/>
  <c r="BI42" i="32"/>
  <c r="BH42" i="32"/>
  <c r="BF42" i="32"/>
  <c r="BE42" i="32"/>
  <c r="AN42" i="32"/>
  <c r="AP42" i="32" s="1"/>
  <c r="AK42" i="32"/>
  <c r="AY42" i="32" s="1"/>
  <c r="AG42" i="32"/>
  <c r="AE42" i="32"/>
  <c r="N42" i="32"/>
  <c r="L42" i="32"/>
  <c r="J42" i="32"/>
  <c r="O42" i="32" s="1"/>
  <c r="AM42" i="32" s="1"/>
  <c r="BI41" i="32"/>
  <c r="BH41" i="32"/>
  <c r="BF41" i="32"/>
  <c r="BE41" i="32"/>
  <c r="AN41" i="32"/>
  <c r="AP41" i="32" s="1"/>
  <c r="AK41" i="32"/>
  <c r="AY41" i="32" s="1"/>
  <c r="AG41" i="32"/>
  <c r="AE41" i="32"/>
  <c r="N41" i="32"/>
  <c r="L41" i="32"/>
  <c r="J41" i="32"/>
  <c r="O41" i="32" s="1"/>
  <c r="AM41" i="32" s="1"/>
  <c r="G51" i="32"/>
  <c r="BI40" i="32"/>
  <c r="BH40" i="32"/>
  <c r="BG40" i="32"/>
  <c r="BF40" i="32"/>
  <c r="BE40" i="32"/>
  <c r="AN40" i="32"/>
  <c r="AP40" i="32" s="1"/>
  <c r="AK40" i="32"/>
  <c r="AG40" i="32"/>
  <c r="AE40" i="32"/>
  <c r="O40" i="32"/>
  <c r="AM40" i="32" s="1"/>
  <c r="N40" i="32"/>
  <c r="L40" i="32"/>
  <c r="BI39" i="32"/>
  <c r="BH39" i="32"/>
  <c r="BF39" i="32"/>
  <c r="BE39" i="32"/>
  <c r="AN39" i="32"/>
  <c r="AP39" i="32" s="1"/>
  <c r="AK39" i="32"/>
  <c r="AY39" i="32" s="1"/>
  <c r="AG39" i="32"/>
  <c r="AE39" i="32"/>
  <c r="N39" i="32"/>
  <c r="L39" i="32"/>
  <c r="J39" i="32"/>
  <c r="O39" i="32" s="1"/>
  <c r="AM39" i="32" s="1"/>
  <c r="BI38" i="32"/>
  <c r="BH38" i="32"/>
  <c r="BF38" i="32"/>
  <c r="BE38" i="32"/>
  <c r="AN38" i="32"/>
  <c r="AP38" i="32" s="1"/>
  <c r="AK38" i="32"/>
  <c r="AY38" i="32" s="1"/>
  <c r="AG38" i="32"/>
  <c r="AE38" i="32"/>
  <c r="N38" i="32"/>
  <c r="L38" i="32"/>
  <c r="J38" i="32"/>
  <c r="O38" i="32" s="1"/>
  <c r="AM38" i="32" s="1"/>
  <c r="BI37" i="32"/>
  <c r="BH37" i="32"/>
  <c r="BF37" i="32"/>
  <c r="BE37" i="32"/>
  <c r="AN37" i="32"/>
  <c r="AP37" i="32" s="1"/>
  <c r="AK37" i="32"/>
  <c r="AG37" i="32"/>
  <c r="AE37" i="32"/>
  <c r="N37" i="32"/>
  <c r="L37" i="32"/>
  <c r="J37" i="32"/>
  <c r="O37" i="32" s="1"/>
  <c r="AM37" i="32" s="1"/>
  <c r="BA37" i="32" s="1"/>
  <c r="BI36" i="32"/>
  <c r="BH36" i="32"/>
  <c r="BF36" i="32"/>
  <c r="BE36" i="32"/>
  <c r="AN36" i="32"/>
  <c r="AP36" i="32" s="1"/>
  <c r="AK36" i="32"/>
  <c r="AG36" i="32"/>
  <c r="AE36" i="32"/>
  <c r="AL36" i="32" s="1"/>
  <c r="AZ36" i="32" s="1"/>
  <c r="N36" i="32"/>
  <c r="L36" i="32"/>
  <c r="J36" i="32"/>
  <c r="O36" i="32" s="1"/>
  <c r="AM36" i="32" s="1"/>
  <c r="BI35" i="32"/>
  <c r="BH35" i="32"/>
  <c r="BF35" i="32"/>
  <c r="BE35" i="32"/>
  <c r="AN35" i="32"/>
  <c r="AP35" i="32" s="1"/>
  <c r="AK35" i="32"/>
  <c r="AY35" i="32" s="1"/>
  <c r="AG35" i="32"/>
  <c r="AE35" i="32"/>
  <c r="N35" i="32"/>
  <c r="L35" i="32"/>
  <c r="J35" i="32"/>
  <c r="O35" i="32" s="1"/>
  <c r="AM35" i="32" s="1"/>
  <c r="BI34" i="32"/>
  <c r="BH34" i="32"/>
  <c r="BF34" i="32"/>
  <c r="BE34" i="32"/>
  <c r="AN34" i="32"/>
  <c r="AP34" i="32" s="1"/>
  <c r="AK34" i="32"/>
  <c r="AY34" i="32" s="1"/>
  <c r="AG34" i="32"/>
  <c r="AE34" i="32"/>
  <c r="N34" i="32"/>
  <c r="L34" i="32"/>
  <c r="J34" i="32"/>
  <c r="O34" i="32" s="1"/>
  <c r="AM34" i="32" s="1"/>
  <c r="BI33" i="32"/>
  <c r="BH33" i="32"/>
  <c r="BG33" i="32"/>
  <c r="BF33" i="32"/>
  <c r="BE33" i="32"/>
  <c r="AN33" i="32"/>
  <c r="AP33" i="32" s="1"/>
  <c r="AK33" i="32"/>
  <c r="AG33" i="32"/>
  <c r="AE33" i="32"/>
  <c r="O33" i="32"/>
  <c r="AM33" i="32" s="1"/>
  <c r="BA33" i="32" s="1"/>
  <c r="N33" i="32"/>
  <c r="L33" i="32"/>
  <c r="BI32" i="32"/>
  <c r="BH32" i="32"/>
  <c r="BF32" i="32"/>
  <c r="BE32" i="32"/>
  <c r="AN32" i="32"/>
  <c r="AP32" i="32" s="1"/>
  <c r="AK32" i="32"/>
  <c r="AG32" i="32"/>
  <c r="AE32" i="32"/>
  <c r="N32" i="32"/>
  <c r="L32" i="32"/>
  <c r="J32" i="32"/>
  <c r="BG32" i="32" s="1"/>
  <c r="AK54" i="32"/>
  <c r="BI31" i="32"/>
  <c r="BH31" i="32"/>
  <c r="BF31" i="32"/>
  <c r="BE31" i="32"/>
  <c r="AN31" i="32"/>
  <c r="AP31" i="32" s="1"/>
  <c r="AK31" i="32"/>
  <c r="AY31" i="32" s="1"/>
  <c r="AG31" i="32"/>
  <c r="AE31" i="32"/>
  <c r="N31" i="32"/>
  <c r="L31" i="32"/>
  <c r="J31" i="32"/>
  <c r="BG31" i="32" s="1"/>
  <c r="BI30" i="32"/>
  <c r="BH30" i="32"/>
  <c r="BF30" i="32"/>
  <c r="BE30" i="32"/>
  <c r="AN30" i="32"/>
  <c r="AP30" i="32" s="1"/>
  <c r="AK30" i="32"/>
  <c r="AY30" i="32" s="1"/>
  <c r="AG30" i="32"/>
  <c r="AE30" i="32"/>
  <c r="AL30" i="32" s="1"/>
  <c r="AZ30" i="32" s="1"/>
  <c r="N30" i="32"/>
  <c r="L30" i="32"/>
  <c r="J30" i="32"/>
  <c r="BG30" i="32" s="1"/>
  <c r="BI29" i="32"/>
  <c r="BH29" i="32"/>
  <c r="BF29" i="32"/>
  <c r="BE29" i="32"/>
  <c r="AN29" i="32"/>
  <c r="AP29" i="32" s="1"/>
  <c r="AK29" i="32"/>
  <c r="AY29" i="32" s="1"/>
  <c r="AG29" i="32"/>
  <c r="AE29" i="32"/>
  <c r="N29" i="32"/>
  <c r="L29" i="32"/>
  <c r="J29" i="32"/>
  <c r="BG29" i="32" s="1"/>
  <c r="BI28" i="32"/>
  <c r="BH28" i="32"/>
  <c r="BF28" i="32"/>
  <c r="BE28" i="32"/>
  <c r="AN28" i="32"/>
  <c r="AP28" i="32" s="1"/>
  <c r="AK28" i="32"/>
  <c r="AY28" i="32" s="1"/>
  <c r="AG28" i="32"/>
  <c r="AE28" i="32"/>
  <c r="N28" i="32"/>
  <c r="L28" i="32"/>
  <c r="J28" i="32"/>
  <c r="BG28" i="32" s="1"/>
  <c r="BI27" i="32"/>
  <c r="BH27" i="32"/>
  <c r="BF27" i="32"/>
  <c r="BE27" i="32"/>
  <c r="AN27" i="32"/>
  <c r="AP27" i="32" s="1"/>
  <c r="AK27" i="32"/>
  <c r="AY27" i="32" s="1"/>
  <c r="AG27" i="32"/>
  <c r="AE27" i="32"/>
  <c r="N27" i="32"/>
  <c r="L27" i="32"/>
  <c r="J27" i="32"/>
  <c r="BG27" i="32" s="1"/>
  <c r="BI26" i="32"/>
  <c r="BH26" i="32"/>
  <c r="BF26" i="32"/>
  <c r="BE26" i="32"/>
  <c r="AN26" i="32"/>
  <c r="AP26" i="32" s="1"/>
  <c r="AK26" i="32"/>
  <c r="AY26" i="32" s="1"/>
  <c r="AG26" i="32"/>
  <c r="AE26" i="32"/>
  <c r="N26" i="32"/>
  <c r="L26" i="32"/>
  <c r="J26" i="32"/>
  <c r="BG26" i="32" s="1"/>
  <c r="BI25" i="32"/>
  <c r="BH25" i="32"/>
  <c r="BF25" i="32"/>
  <c r="BE25" i="32"/>
  <c r="AN25" i="32"/>
  <c r="AP25" i="32" s="1"/>
  <c r="AK25" i="32"/>
  <c r="AY25" i="32" s="1"/>
  <c r="AG25" i="32"/>
  <c r="AE25" i="32"/>
  <c r="N25" i="32"/>
  <c r="L25" i="32"/>
  <c r="J25" i="32"/>
  <c r="BG25" i="32" s="1"/>
  <c r="BI24" i="32"/>
  <c r="BH24" i="32"/>
  <c r="BF24" i="32"/>
  <c r="BE24" i="32"/>
  <c r="AN24" i="32"/>
  <c r="AP24" i="32" s="1"/>
  <c r="AK24" i="32"/>
  <c r="AY24" i="32" s="1"/>
  <c r="AG24" i="32"/>
  <c r="AE24" i="32"/>
  <c r="N24" i="32"/>
  <c r="L24" i="32"/>
  <c r="J24" i="32"/>
  <c r="BG24" i="32" s="1"/>
  <c r="BI23" i="32"/>
  <c r="BH23" i="32"/>
  <c r="BF23" i="32"/>
  <c r="BE23" i="32"/>
  <c r="AN23" i="32"/>
  <c r="AP23" i="32" s="1"/>
  <c r="AK23" i="32"/>
  <c r="AY23" i="32" s="1"/>
  <c r="AG23" i="32"/>
  <c r="AE23" i="32"/>
  <c r="N23" i="32"/>
  <c r="L23" i="32"/>
  <c r="J23" i="32"/>
  <c r="BG23" i="32" s="1"/>
  <c r="BI22" i="32"/>
  <c r="BH22" i="32"/>
  <c r="BF22" i="32"/>
  <c r="BE22" i="32"/>
  <c r="AN22" i="32"/>
  <c r="AP22" i="32" s="1"/>
  <c r="AK22" i="32"/>
  <c r="AY22" i="32" s="1"/>
  <c r="AG22" i="32"/>
  <c r="AE22" i="32"/>
  <c r="N22" i="32"/>
  <c r="L22" i="32"/>
  <c r="J22" i="32"/>
  <c r="BG22" i="32" s="1"/>
  <c r="BI21" i="32"/>
  <c r="BH21" i="32"/>
  <c r="BG21" i="32"/>
  <c r="BF21" i="32"/>
  <c r="BE21" i="32"/>
  <c r="AN21" i="32"/>
  <c r="AP21" i="32" s="1"/>
  <c r="AK21" i="32"/>
  <c r="AG21" i="32"/>
  <c r="AE21" i="32"/>
  <c r="O21" i="32"/>
  <c r="AM21" i="32" s="1"/>
  <c r="BA21" i="32" s="1"/>
  <c r="N21" i="32"/>
  <c r="L21" i="32"/>
  <c r="BI20" i="32"/>
  <c r="BH20" i="32"/>
  <c r="BF20" i="32"/>
  <c r="BE20" i="32"/>
  <c r="AN20" i="32"/>
  <c r="AP20" i="32" s="1"/>
  <c r="AK20" i="32"/>
  <c r="AY20" i="32" s="1"/>
  <c r="AG20" i="32"/>
  <c r="AE20" i="32"/>
  <c r="N20" i="32"/>
  <c r="L20" i="32"/>
  <c r="J20" i="32"/>
  <c r="BG20" i="32" s="1"/>
  <c r="AK55" i="32"/>
  <c r="M51" i="32"/>
  <c r="BI19" i="32"/>
  <c r="BH19" i="32"/>
  <c r="BF19" i="32"/>
  <c r="BE19" i="32"/>
  <c r="AN19" i="32"/>
  <c r="AP19" i="32" s="1"/>
  <c r="AK19" i="32"/>
  <c r="AY19" i="32" s="1"/>
  <c r="AE19" i="32"/>
  <c r="AL19" i="32" s="1"/>
  <c r="AZ19" i="32" s="1"/>
  <c r="N19" i="32"/>
  <c r="L19" i="32"/>
  <c r="J19" i="32"/>
  <c r="O19" i="32" s="1"/>
  <c r="AM19" i="32" s="1"/>
  <c r="BI18" i="32"/>
  <c r="BH18" i="32"/>
  <c r="BF18" i="32"/>
  <c r="BE18" i="32"/>
  <c r="AN18" i="32"/>
  <c r="AP18" i="32" s="1"/>
  <c r="AK18" i="32"/>
  <c r="AY18" i="32" s="1"/>
  <c r="AE18" i="32"/>
  <c r="AL18" i="32" s="1"/>
  <c r="AZ18" i="32" s="1"/>
  <c r="N18" i="32"/>
  <c r="L18" i="32"/>
  <c r="J18" i="32"/>
  <c r="BG18" i="32" s="1"/>
  <c r="BI17" i="32"/>
  <c r="BH17" i="32"/>
  <c r="BF17" i="32"/>
  <c r="BE17" i="32"/>
  <c r="AN17" i="32"/>
  <c r="AK17" i="32"/>
  <c r="AY17" i="32" s="1"/>
  <c r="AE17" i="32"/>
  <c r="AL17" i="32" s="1"/>
  <c r="AZ17" i="32" s="1"/>
  <c r="N17" i="32"/>
  <c r="L17" i="32"/>
  <c r="J17" i="32"/>
  <c r="BG17" i="32" s="1"/>
  <c r="BI16" i="32"/>
  <c r="BH16" i="32"/>
  <c r="BF16" i="32"/>
  <c r="BE16" i="32"/>
  <c r="AN16" i="32"/>
  <c r="AP16" i="32" s="1"/>
  <c r="AK16" i="32"/>
  <c r="AY16" i="32" s="1"/>
  <c r="AE16" i="32"/>
  <c r="AL16" i="32" s="1"/>
  <c r="AZ16" i="32" s="1"/>
  <c r="N16" i="32"/>
  <c r="L16" i="32"/>
  <c r="J16" i="32"/>
  <c r="O16" i="32" s="1"/>
  <c r="AM16" i="32" s="1"/>
  <c r="BA16" i="32" s="1"/>
  <c r="BI15" i="32"/>
  <c r="BH15" i="32"/>
  <c r="BF15" i="32"/>
  <c r="BE15" i="32"/>
  <c r="AN15" i="32"/>
  <c r="AP15" i="32" s="1"/>
  <c r="AK15" i="32"/>
  <c r="AY15" i="32" s="1"/>
  <c r="AE15" i="32"/>
  <c r="AL15" i="32" s="1"/>
  <c r="AZ15" i="32" s="1"/>
  <c r="N15" i="32"/>
  <c r="L15" i="32"/>
  <c r="J15" i="32"/>
  <c r="O15" i="32" s="1"/>
  <c r="AM15" i="32" s="1"/>
  <c r="BI14" i="32"/>
  <c r="BH14" i="32"/>
  <c r="BF14" i="32"/>
  <c r="BE14" i="32"/>
  <c r="AN14" i="32"/>
  <c r="AP14" i="32" s="1"/>
  <c r="AK14" i="32"/>
  <c r="AE14" i="32"/>
  <c r="AL14" i="32" s="1"/>
  <c r="AZ14" i="32" s="1"/>
  <c r="N14" i="32"/>
  <c r="L14" i="32"/>
  <c r="J14" i="32"/>
  <c r="O14" i="32" s="1"/>
  <c r="AM14" i="32" s="1"/>
  <c r="BA14" i="32" s="1"/>
  <c r="BI13" i="32"/>
  <c r="BH13" i="32"/>
  <c r="BF13" i="32"/>
  <c r="BE13" i="32"/>
  <c r="AN13" i="32"/>
  <c r="AP13" i="32" s="1"/>
  <c r="AK13" i="32"/>
  <c r="AY13" i="32" s="1"/>
  <c r="AE13" i="32"/>
  <c r="AL13" i="32" s="1"/>
  <c r="AZ13" i="32" s="1"/>
  <c r="N13" i="32"/>
  <c r="L13" i="32"/>
  <c r="J13" i="32"/>
  <c r="BG13" i="32" s="1"/>
  <c r="BI12" i="32"/>
  <c r="BH12" i="32"/>
  <c r="BF12" i="32"/>
  <c r="BE12" i="32"/>
  <c r="AN12" i="32"/>
  <c r="AP12" i="32" s="1"/>
  <c r="AK12" i="32"/>
  <c r="AY12" i="32" s="1"/>
  <c r="AE12" i="32"/>
  <c r="AL12" i="32" s="1"/>
  <c r="AZ12" i="32" s="1"/>
  <c r="N12" i="32"/>
  <c r="L12" i="32"/>
  <c r="J12" i="32"/>
  <c r="O12" i="32" s="1"/>
  <c r="AM12" i="32" s="1"/>
  <c r="BA12" i="32" s="1"/>
  <c r="BI11" i="32"/>
  <c r="BH11" i="32"/>
  <c r="BF11" i="32"/>
  <c r="BE11" i="32"/>
  <c r="AN11" i="32"/>
  <c r="AP11" i="32" s="1"/>
  <c r="AK11" i="32"/>
  <c r="AY11" i="32" s="1"/>
  <c r="AE11" i="32"/>
  <c r="AL11" i="32" s="1"/>
  <c r="AZ11" i="32" s="1"/>
  <c r="N11" i="32"/>
  <c r="L11" i="32"/>
  <c r="J11" i="32"/>
  <c r="O11" i="32" s="1"/>
  <c r="AM11" i="32" s="1"/>
  <c r="BI10" i="32"/>
  <c r="BH10" i="32"/>
  <c r="BF10" i="32"/>
  <c r="BE10" i="32"/>
  <c r="AN10" i="32"/>
  <c r="AP10" i="32" s="1"/>
  <c r="AK10" i="32"/>
  <c r="AE10" i="32"/>
  <c r="AL10" i="32" s="1"/>
  <c r="AZ10" i="32" s="1"/>
  <c r="N10" i="32"/>
  <c r="L10" i="32"/>
  <c r="J10" i="32"/>
  <c r="O10" i="32" s="1"/>
  <c r="AM10" i="32" s="1"/>
  <c r="BA10" i="32" s="1"/>
  <c r="BI9" i="32"/>
  <c r="BH9" i="32"/>
  <c r="BF9" i="32"/>
  <c r="BE9" i="32"/>
  <c r="AN9" i="32"/>
  <c r="AP9" i="32" s="1"/>
  <c r="AK9" i="32"/>
  <c r="AY9" i="32" s="1"/>
  <c r="AE9" i="32"/>
  <c r="AL9" i="32" s="1"/>
  <c r="AZ9" i="32" s="1"/>
  <c r="N9" i="32"/>
  <c r="L9" i="32"/>
  <c r="J9" i="32"/>
  <c r="BG9" i="32" s="1"/>
  <c r="BI8" i="32"/>
  <c r="BH8" i="32"/>
  <c r="BF8" i="32"/>
  <c r="BE8" i="32"/>
  <c r="AN8" i="32"/>
  <c r="AP8" i="32" s="1"/>
  <c r="AK8" i="32"/>
  <c r="AY8" i="32" s="1"/>
  <c r="AE8" i="32"/>
  <c r="AL8" i="32" s="1"/>
  <c r="AZ8" i="32" s="1"/>
  <c r="N8" i="32"/>
  <c r="L8" i="32"/>
  <c r="J8" i="32"/>
  <c r="O8" i="32" s="1"/>
  <c r="AM8" i="32" s="1"/>
  <c r="BA8" i="32" s="1"/>
  <c r="BI7" i="32"/>
  <c r="BH7" i="32"/>
  <c r="BF7" i="32"/>
  <c r="BE7" i="32"/>
  <c r="AN7" i="32"/>
  <c r="AK7" i="32"/>
  <c r="AE7" i="32"/>
  <c r="N7" i="32"/>
  <c r="L7" i="32"/>
  <c r="J7" i="32"/>
  <c r="H52" i="21" l="1"/>
  <c r="K8" i="21"/>
  <c r="BA40" i="32"/>
  <c r="BA43" i="32"/>
  <c r="BA34" i="32"/>
  <c r="BA38" i="32"/>
  <c r="BA44" i="32"/>
  <c r="AY51" i="32"/>
  <c r="BA36" i="32"/>
  <c r="BA42" i="32"/>
  <c r="BA11" i="32"/>
  <c r="BA15" i="32"/>
  <c r="BA19" i="32"/>
  <c r="BA35" i="32"/>
  <c r="BA39" i="32"/>
  <c r="BA41" i="32"/>
  <c r="BA45" i="32"/>
  <c r="BA47" i="32"/>
  <c r="AL32" i="32"/>
  <c r="AZ32" i="32" s="1"/>
  <c r="AL43" i="32"/>
  <c r="AZ43" i="32" s="1"/>
  <c r="BG19" i="32"/>
  <c r="BJ19" i="32" s="1"/>
  <c r="N51" i="32"/>
  <c r="AL22" i="32"/>
  <c r="AZ22" i="32" s="1"/>
  <c r="O30" i="32"/>
  <c r="AM30" i="32" s="1"/>
  <c r="BA30" i="32" s="1"/>
  <c r="O18" i="32"/>
  <c r="AM18" i="32" s="1"/>
  <c r="BA18" i="32" s="1"/>
  <c r="O26" i="32"/>
  <c r="AM26" i="32" s="1"/>
  <c r="BA26" i="32" s="1"/>
  <c r="BJ40" i="32"/>
  <c r="BG10" i="32"/>
  <c r="BG11" i="32"/>
  <c r="AL21" i="32"/>
  <c r="AZ21" i="32" s="1"/>
  <c r="O22" i="32"/>
  <c r="AM22" i="32" s="1"/>
  <c r="BA22" i="32" s="1"/>
  <c r="AL24" i="32"/>
  <c r="AZ24" i="32" s="1"/>
  <c r="AL26" i="32"/>
  <c r="AZ26" i="32" s="1"/>
  <c r="AL29" i="32"/>
  <c r="AZ29" i="32" s="1"/>
  <c r="AL31" i="32"/>
  <c r="AZ31" i="32" s="1"/>
  <c r="O32" i="32"/>
  <c r="AM32" i="32" s="1"/>
  <c r="BA32" i="32" s="1"/>
  <c r="AL47" i="32"/>
  <c r="AZ47" i="32" s="1"/>
  <c r="AL20" i="32"/>
  <c r="AZ20" i="32" s="1"/>
  <c r="AL23" i="32"/>
  <c r="AZ23" i="32" s="1"/>
  <c r="AL28" i="32"/>
  <c r="AZ28" i="32" s="1"/>
  <c r="AE51" i="32"/>
  <c r="BG16" i="32"/>
  <c r="BJ16" i="32" s="1"/>
  <c r="BJ20" i="32"/>
  <c r="AG51" i="32"/>
  <c r="BE51" i="32"/>
  <c r="BG8" i="32"/>
  <c r="BJ8" i="32" s="1"/>
  <c r="J51" i="32"/>
  <c r="BF51" i="32"/>
  <c r="BG14" i="32"/>
  <c r="BJ14" i="32" s="1"/>
  <c r="BG15" i="32"/>
  <c r="BJ15" i="32" s="1"/>
  <c r="L51" i="32"/>
  <c r="AL7" i="32"/>
  <c r="AZ7" i="32" s="1"/>
  <c r="BG12" i="32"/>
  <c r="BJ12" i="32" s="1"/>
  <c r="AL25" i="32"/>
  <c r="AZ25" i="32" s="1"/>
  <c r="AL27" i="32"/>
  <c r="AZ27" i="32" s="1"/>
  <c r="BI51" i="32"/>
  <c r="O20" i="32"/>
  <c r="AM20" i="32" s="1"/>
  <c r="BA20" i="32" s="1"/>
  <c r="O24" i="32"/>
  <c r="AM24" i="32" s="1"/>
  <c r="BA24" i="32" s="1"/>
  <c r="BJ25" i="32"/>
  <c r="O28" i="32"/>
  <c r="AM28" i="32" s="1"/>
  <c r="BA28" i="32" s="1"/>
  <c r="BJ29" i="32"/>
  <c r="BJ33" i="32"/>
  <c r="AL34" i="32"/>
  <c r="AZ34" i="32" s="1"/>
  <c r="AL38" i="32"/>
  <c r="AZ38" i="32" s="1"/>
  <c r="AL41" i="32"/>
  <c r="AZ41" i="32" s="1"/>
  <c r="AL45" i="32"/>
  <c r="AZ45" i="32" s="1"/>
  <c r="AK51" i="32"/>
  <c r="BJ11" i="32"/>
  <c r="O25" i="32"/>
  <c r="AM25" i="32" s="1"/>
  <c r="BA25" i="32" s="1"/>
  <c r="O29" i="32"/>
  <c r="AM29" i="32" s="1"/>
  <c r="BA29" i="32" s="1"/>
  <c r="AL37" i="32"/>
  <c r="AZ37" i="32" s="1"/>
  <c r="AL44" i="32"/>
  <c r="AZ44" i="32" s="1"/>
  <c r="BG7" i="32"/>
  <c r="BJ7" i="32" s="1"/>
  <c r="O7" i="32"/>
  <c r="AM7" i="32" s="1"/>
  <c r="AN51" i="32"/>
  <c r="BH51" i="32"/>
  <c r="BJ9" i="32"/>
  <c r="BJ10" i="32"/>
  <c r="BJ13" i="32"/>
  <c r="BJ17" i="32"/>
  <c r="BJ18" i="32"/>
  <c r="BJ21" i="32"/>
  <c r="O23" i="32"/>
  <c r="AM23" i="32" s="1"/>
  <c r="BA23" i="32" s="1"/>
  <c r="BJ24" i="32"/>
  <c r="O27" i="32"/>
  <c r="AM27" i="32" s="1"/>
  <c r="BA27" i="32" s="1"/>
  <c r="BJ28" i="32"/>
  <c r="O31" i="32"/>
  <c r="AM31" i="32" s="1"/>
  <c r="BA31" i="32" s="1"/>
  <c r="AL33" i="32"/>
  <c r="AZ33" i="32" s="1"/>
  <c r="AL35" i="32"/>
  <c r="AZ35" i="32" s="1"/>
  <c r="AL39" i="32"/>
  <c r="AZ39" i="32" s="1"/>
  <c r="AL40" i="32"/>
  <c r="AZ40" i="32" s="1"/>
  <c r="AL42" i="32"/>
  <c r="AZ42" i="32" s="1"/>
  <c r="AL46" i="32"/>
  <c r="AZ46" i="32" s="1"/>
  <c r="BJ46" i="32"/>
  <c r="AP7" i="32"/>
  <c r="BJ22" i="32"/>
  <c r="BJ26" i="32"/>
  <c r="BJ30" i="32"/>
  <c r="AK57" i="32"/>
  <c r="BJ32" i="32"/>
  <c r="BJ23" i="32"/>
  <c r="BJ27" i="32"/>
  <c r="BJ31" i="32"/>
  <c r="BG34" i="32"/>
  <c r="BJ34" i="32" s="1"/>
  <c r="BG35" i="32"/>
  <c r="BJ35" i="32" s="1"/>
  <c r="BG36" i="32"/>
  <c r="BJ36" i="32" s="1"/>
  <c r="BG37" i="32"/>
  <c r="BJ37" i="32" s="1"/>
  <c r="BG38" i="32"/>
  <c r="BJ38" i="32" s="1"/>
  <c r="BG39" i="32"/>
  <c r="BJ39" i="32" s="1"/>
  <c r="BG41" i="32"/>
  <c r="BJ41" i="32" s="1"/>
  <c r="BG42" i="32"/>
  <c r="BJ42" i="32" s="1"/>
  <c r="BG43" i="32"/>
  <c r="BJ43" i="32" s="1"/>
  <c r="BG44" i="32"/>
  <c r="BJ44" i="32" s="1"/>
  <c r="BG45" i="32"/>
  <c r="BJ45" i="32" s="1"/>
  <c r="BG47" i="32"/>
  <c r="BJ47" i="32" s="1"/>
  <c r="O9" i="32"/>
  <c r="AM9" i="32" s="1"/>
  <c r="BA9" i="32" s="1"/>
  <c r="O13" i="32"/>
  <c r="AM13" i="32" s="1"/>
  <c r="BA13" i="32" s="1"/>
  <c r="O17" i="32"/>
  <c r="AM17" i="32" s="1"/>
  <c r="BA17" i="32" s="1"/>
  <c r="BA7" i="32" l="1"/>
  <c r="BA51" i="32" s="1"/>
  <c r="AP51" i="32"/>
  <c r="AZ51" i="32"/>
  <c r="AM51" i="32"/>
  <c r="AL51" i="32"/>
  <c r="AO51" i="32"/>
  <c r="BG51" i="32"/>
  <c r="BJ51" i="32"/>
  <c r="O51" i="32"/>
  <c r="F7" i="29" l="1"/>
  <c r="F8" i="29" s="1"/>
  <c r="F9" i="29" s="1"/>
  <c r="F10" i="29" s="1"/>
  <c r="F11" i="29" s="1"/>
  <c r="F12" i="29" s="1"/>
  <c r="F13" i="29" s="1"/>
  <c r="F14" i="29" s="1"/>
  <c r="F6" i="29"/>
  <c r="N19" i="28"/>
  <c r="N18" i="28"/>
  <c r="N17" i="28"/>
  <c r="N16" i="28"/>
  <c r="N13" i="28"/>
  <c r="N12" i="28"/>
  <c r="N11" i="28"/>
  <c r="F9" i="28"/>
  <c r="F10" i="28" s="1"/>
  <c r="F11" i="28" s="1"/>
  <c r="F12" i="28" s="1"/>
  <c r="F13" i="28" s="1"/>
  <c r="F14" i="28" s="1"/>
  <c r="F15" i="28" s="1"/>
  <c r="F16" i="28" s="1"/>
  <c r="F8" i="28"/>
  <c r="F7" i="28"/>
  <c r="N8" i="27"/>
  <c r="F6" i="27"/>
  <c r="F7" i="27" s="1"/>
  <c r="F8" i="27" s="1"/>
  <c r="F9" i="27" s="1"/>
  <c r="F10" i="27" s="1"/>
  <c r="F11" i="27" s="1"/>
  <c r="F12" i="27" s="1"/>
  <c r="F13" i="27" s="1"/>
  <c r="F14" i="27" s="1"/>
  <c r="F15" i="27" s="1"/>
  <c r="D20" i="26"/>
  <c r="P46" i="24" l="1"/>
  <c r="P45" i="24"/>
  <c r="P39" i="24"/>
  <c r="P36" i="24"/>
  <c r="P33" i="24"/>
  <c r="P25" i="24"/>
  <c r="P16" i="24"/>
  <c r="P60" i="24" s="1"/>
  <c r="AC44" i="21" l="1"/>
  <c r="AC43" i="21"/>
  <c r="AC42" i="21"/>
  <c r="AC41" i="21"/>
  <c r="AC39" i="21"/>
  <c r="AC38" i="21"/>
  <c r="AC37" i="21"/>
  <c r="AC36" i="21"/>
  <c r="AC35" i="21"/>
  <c r="AC34" i="21"/>
  <c r="AC33" i="21"/>
  <c r="AC32" i="21"/>
  <c r="AC31" i="21"/>
  <c r="AC29" i="21"/>
  <c r="AC57" i="21"/>
  <c r="AC28" i="21"/>
  <c r="AC27" i="21"/>
  <c r="AC26" i="21"/>
  <c r="AC25" i="21"/>
  <c r="AC24" i="21"/>
  <c r="AC23" i="21"/>
  <c r="AC22" i="21"/>
  <c r="AC21" i="21"/>
  <c r="AC19" i="21"/>
  <c r="AC18" i="21"/>
  <c r="AC17" i="21"/>
  <c r="AC16" i="21"/>
  <c r="AC15" i="21"/>
  <c r="W15" i="21"/>
  <c r="AC55" i="21"/>
  <c r="W14" i="21"/>
  <c r="AC14" i="21"/>
  <c r="W13" i="21"/>
  <c r="AC13" i="21"/>
  <c r="W12" i="21"/>
  <c r="AC12" i="21"/>
  <c r="W11" i="21"/>
  <c r="X11" i="21" s="1"/>
  <c r="AC56" i="21"/>
  <c r="W10" i="21"/>
  <c r="AC11" i="21"/>
  <c r="AC10" i="21"/>
  <c r="AC9" i="21"/>
  <c r="AC8" i="21"/>
  <c r="H2" i="21"/>
  <c r="G9" i="20"/>
  <c r="G11" i="20"/>
  <c r="G12" i="20"/>
  <c r="G13" i="20"/>
  <c r="G14" i="20"/>
  <c r="G15" i="20"/>
  <c r="G16" i="20"/>
  <c r="G17" i="20"/>
  <c r="G18" i="20"/>
  <c r="G20" i="20"/>
  <c r="G21" i="20"/>
  <c r="G22" i="20"/>
  <c r="G23" i="20"/>
  <c r="G24" i="20"/>
  <c r="G25" i="20"/>
  <c r="G26" i="20"/>
  <c r="G27" i="20"/>
  <c r="G28" i="20"/>
  <c r="G30" i="20"/>
  <c r="G31" i="20"/>
  <c r="G7" i="20"/>
  <c r="H16" i="4"/>
  <c r="Z10" i="21" l="1"/>
  <c r="Y13" i="21"/>
  <c r="AD28" i="21"/>
  <c r="AD22" i="21"/>
  <c r="Y11" i="21"/>
  <c r="AD32" i="21"/>
  <c r="AD36" i="21"/>
  <c r="AD26" i="21"/>
  <c r="AD24" i="21"/>
  <c r="AD31" i="21"/>
  <c r="AD34" i="21"/>
  <c r="AD38" i="21"/>
  <c r="AD13" i="21"/>
  <c r="AD9" i="21"/>
  <c r="X12" i="21"/>
  <c r="AD17" i="21" l="1"/>
  <c r="AD15" i="21"/>
  <c r="AD29" i="21"/>
  <c r="AD39" i="21"/>
  <c r="AD12" i="21"/>
  <c r="AD14" i="21"/>
  <c r="AD43" i="21"/>
  <c r="AD10" i="21"/>
  <c r="AD33" i="21"/>
  <c r="AD27" i="21"/>
  <c r="AD19" i="21"/>
  <c r="AD42" i="21"/>
  <c r="AD25" i="21"/>
  <c r="AD18" i="21"/>
  <c r="AD41" i="21"/>
  <c r="AD37" i="21"/>
  <c r="AD23" i="21"/>
  <c r="AD16" i="21"/>
  <c r="AD44" i="21"/>
  <c r="AD35" i="21"/>
  <c r="AD57" i="21"/>
  <c r="AD21" i="21"/>
  <c r="AD56" i="21"/>
  <c r="AD55" i="21"/>
  <c r="G52" i="21"/>
  <c r="AD11" i="21" l="1"/>
  <c r="K52" i="21"/>
  <c r="AD8" i="21" l="1"/>
  <c r="D8" i="4"/>
  <c r="B50" i="11" l="1"/>
  <c r="B44" i="11"/>
  <c r="B5" i="11"/>
  <c r="C48" i="2"/>
  <c r="D50" i="11" s="1"/>
  <c r="B48" i="2"/>
  <c r="C42" i="2"/>
  <c r="D44" i="11" s="1"/>
  <c r="B42" i="2"/>
  <c r="I25" i="19"/>
  <c r="E24" i="19"/>
  <c r="I24" i="19" s="1"/>
  <c r="M24" i="19" s="1"/>
  <c r="E23" i="19"/>
  <c r="I23" i="19" s="1"/>
  <c r="M23" i="19" s="1"/>
  <c r="O23" i="19" s="1"/>
  <c r="I22" i="19"/>
  <c r="M22" i="19" s="1"/>
  <c r="O22" i="19" s="1"/>
  <c r="E21" i="19"/>
  <c r="I21" i="19" s="1"/>
  <c r="M21" i="19" s="1"/>
  <c r="E20" i="19"/>
  <c r="I20" i="19" s="1"/>
  <c r="M20" i="19" s="1"/>
  <c r="O20" i="19" s="1"/>
  <c r="E14" i="19"/>
  <c r="E13" i="19"/>
  <c r="D27" i="11" s="1"/>
  <c r="E12" i="19"/>
  <c r="E7" i="19"/>
  <c r="F14" i="19"/>
  <c r="J14" i="19" s="1"/>
  <c r="F13" i="19"/>
  <c r="D15" i="11" s="1"/>
  <c r="E19" i="11" s="1"/>
  <c r="E21" i="11" s="1"/>
  <c r="F12" i="19"/>
  <c r="F19" i="19"/>
  <c r="J19" i="19" s="1"/>
  <c r="N19" i="19" s="1"/>
  <c r="P19" i="19" s="1"/>
  <c r="F17" i="19"/>
  <c r="J17" i="19" s="1"/>
  <c r="N17" i="19" s="1"/>
  <c r="F7" i="19"/>
  <c r="A3" i="19"/>
  <c r="D8" i="10"/>
  <c r="D26" i="10" s="1"/>
  <c r="B22" i="2"/>
  <c r="B21" i="2"/>
  <c r="I7" i="19" l="1"/>
  <c r="M7" i="19"/>
  <c r="J15" i="19"/>
  <c r="J12" i="19"/>
  <c r="N12" i="19" s="1"/>
  <c r="D16" i="4"/>
  <c r="F6" i="19"/>
  <c r="D24" i="11"/>
  <c r="D14" i="11"/>
  <c r="E6" i="19"/>
  <c r="J13" i="19"/>
  <c r="N13" i="19" s="1"/>
  <c r="I6" i="19" l="1"/>
  <c r="M6" i="19" s="1"/>
  <c r="K15" i="19"/>
  <c r="N15" i="19" s="1"/>
  <c r="G26" i="19"/>
  <c r="L10" i="19" l="1"/>
  <c r="N10" i="19" s="1"/>
  <c r="R10" i="19" s="1"/>
  <c r="L9" i="19"/>
  <c r="N9" i="19" s="1"/>
  <c r="R9" i="19" s="1"/>
  <c r="L14" i="19"/>
  <c r="N14" i="19" s="1"/>
  <c r="L11" i="19"/>
  <c r="H5" i="4"/>
  <c r="B5" i="2"/>
  <c r="N11" i="19" l="1"/>
  <c r="R11" i="19" s="1"/>
  <c r="H26" i="4"/>
  <c r="H28" i="4" l="1"/>
  <c r="J26" i="19" l="1"/>
  <c r="H26" i="19" l="1"/>
  <c r="E26" i="19"/>
  <c r="F26" i="19"/>
  <c r="P17" i="19"/>
  <c r="O16" i="19" s="1"/>
  <c r="D26" i="19"/>
  <c r="K26" i="19"/>
  <c r="E8" i="12"/>
  <c r="F8" i="12"/>
  <c r="G8" i="12"/>
  <c r="E9" i="12"/>
  <c r="F9" i="12"/>
  <c r="G9" i="12"/>
  <c r="H9" i="12"/>
  <c r="E10" i="12"/>
  <c r="G10" i="12"/>
  <c r="H10" i="12"/>
  <c r="E13" i="12"/>
  <c r="E14" i="12"/>
  <c r="E15" i="12"/>
  <c r="B16" i="12"/>
  <c r="D16" i="12"/>
  <c r="E16" i="12"/>
  <c r="F16" i="12"/>
  <c r="B17" i="12"/>
  <c r="D17" i="12"/>
  <c r="H12" i="4" s="1"/>
  <c r="E17" i="12"/>
  <c r="F17" i="12"/>
  <c r="D18" i="12"/>
  <c r="H18" i="4" s="1"/>
  <c r="E18" i="12"/>
  <c r="D25" i="11" s="1"/>
  <c r="F18" i="12"/>
  <c r="D12" i="11" s="1"/>
  <c r="D19" i="12"/>
  <c r="H19" i="4" s="1"/>
  <c r="E19" i="12"/>
  <c r="F19" i="12"/>
  <c r="D13" i="11" s="1"/>
  <c r="E20" i="12"/>
  <c r="G20" i="12"/>
  <c r="F23" i="12"/>
  <c r="J23" i="12" s="1"/>
  <c r="N23" i="12" s="1"/>
  <c r="P23" i="12" s="1"/>
  <c r="H24" i="12"/>
  <c r="J24" i="12" s="1"/>
  <c r="N24" i="12" s="1"/>
  <c r="P24" i="12" s="1"/>
  <c r="B25" i="12"/>
  <c r="H25" i="12"/>
  <c r="J25" i="12" s="1"/>
  <c r="N25" i="12" s="1"/>
  <c r="P25" i="12" s="1"/>
  <c r="F27" i="12"/>
  <c r="J27" i="12" s="1"/>
  <c r="N27" i="12" s="1"/>
  <c r="P27" i="12" s="1"/>
  <c r="B28" i="12"/>
  <c r="E28" i="12"/>
  <c r="I28" i="12" s="1"/>
  <c r="M28" i="12" s="1"/>
  <c r="O28" i="12" s="1"/>
  <c r="B29" i="12"/>
  <c r="E29" i="12"/>
  <c r="I29" i="12" s="1"/>
  <c r="M29" i="12" s="1"/>
  <c r="O29" i="12" s="1"/>
  <c r="B30" i="12"/>
  <c r="E30" i="12"/>
  <c r="I30" i="12" s="1"/>
  <c r="M30" i="12" s="1"/>
  <c r="O30" i="12" s="1"/>
  <c r="B31" i="12"/>
  <c r="E31" i="12"/>
  <c r="I31" i="12" s="1"/>
  <c r="M31" i="12" s="1"/>
  <c r="O31" i="12" s="1"/>
  <c r="B32" i="12"/>
  <c r="E32" i="12"/>
  <c r="I32" i="12" s="1"/>
  <c r="M32" i="12" s="1"/>
  <c r="O32" i="12" s="1"/>
  <c r="B33" i="12"/>
  <c r="G33" i="12"/>
  <c r="I33" i="12" s="1"/>
  <c r="M33" i="12" s="1"/>
  <c r="O33" i="12" s="1"/>
  <c r="B34" i="12"/>
  <c r="G34" i="12"/>
  <c r="I34" i="12" s="1"/>
  <c r="M34" i="12" s="1"/>
  <c r="O34" i="12" s="1"/>
  <c r="B35" i="12"/>
  <c r="G35" i="12"/>
  <c r="I35" i="12" s="1"/>
  <c r="M35" i="12" s="1"/>
  <c r="O35" i="12" s="1"/>
  <c r="B36" i="12"/>
  <c r="G36" i="12"/>
  <c r="I36" i="12" s="1"/>
  <c r="M36" i="12" s="1"/>
  <c r="O36" i="12" s="1"/>
  <c r="B37" i="12"/>
  <c r="G37" i="12"/>
  <c r="I37" i="12" s="1"/>
  <c r="M37" i="12" s="1"/>
  <c r="O37" i="12" s="1"/>
  <c r="B38" i="12"/>
  <c r="E38" i="12"/>
  <c r="I38" i="12" s="1"/>
  <c r="M38" i="12" s="1"/>
  <c r="O38" i="12" s="1"/>
  <c r="F49" i="12"/>
  <c r="F50" i="12"/>
  <c r="F51" i="12"/>
  <c r="F52" i="12"/>
  <c r="F53" i="12"/>
  <c r="G5" i="4"/>
  <c r="B8" i="4"/>
  <c r="F43" i="12" s="1"/>
  <c r="F48" i="12"/>
  <c r="F44" i="12"/>
  <c r="F45" i="12"/>
  <c r="H11" i="4"/>
  <c r="F18" i="4"/>
  <c r="F54" i="12" s="1"/>
  <c r="F19" i="4"/>
  <c r="F55" i="12" s="1"/>
  <c r="B20" i="4"/>
  <c r="F46" i="12" s="1"/>
  <c r="F56" i="12"/>
  <c r="B24" i="4"/>
  <c r="F47" i="12" s="1"/>
  <c r="F57" i="12"/>
  <c r="B2" i="11"/>
  <c r="B41" i="11"/>
  <c r="B23" i="2"/>
  <c r="B24" i="2"/>
  <c r="B25" i="2"/>
  <c r="B26" i="2"/>
  <c r="E39" i="11"/>
  <c r="H8" i="12"/>
  <c r="F26" i="12"/>
  <c r="J26" i="12" s="1"/>
  <c r="N26" i="12" s="1"/>
  <c r="P26" i="12" s="1"/>
  <c r="B38" i="10"/>
  <c r="B39" i="10"/>
  <c r="B127" i="10"/>
  <c r="B129" i="10" s="1"/>
  <c r="C140" i="10"/>
  <c r="B142" i="10" s="1"/>
  <c r="C157" i="10"/>
  <c r="C159" i="10" s="1"/>
  <c r="C161" i="10"/>
  <c r="C163" i="10" s="1"/>
  <c r="C165" i="10"/>
  <c r="C166" i="10" s="1"/>
  <c r="C169" i="10"/>
  <c r="C170" i="10" s="1"/>
  <c r="D6" i="17"/>
  <c r="B137" i="10" s="1"/>
  <c r="H6" i="17"/>
  <c r="C6" i="12" s="1"/>
  <c r="D7" i="17"/>
  <c r="C147" i="10" s="1"/>
  <c r="D147" i="10" s="1"/>
  <c r="H7" i="17"/>
  <c r="C7" i="12" s="1"/>
  <c r="H8" i="17"/>
  <c r="C9" i="12" s="1"/>
  <c r="I9" i="17"/>
  <c r="D10" i="12" s="1"/>
  <c r="H10" i="17"/>
  <c r="C11" i="12" s="1"/>
  <c r="H11" i="17"/>
  <c r="C12" i="12" s="1"/>
  <c r="D12" i="17"/>
  <c r="I12" i="17"/>
  <c r="D13" i="12" s="1"/>
  <c r="D13" i="17"/>
  <c r="I13" i="17"/>
  <c r="D14" i="12" s="1"/>
  <c r="D14" i="17"/>
  <c r="I14" i="17"/>
  <c r="D15" i="12" s="1"/>
  <c r="F15" i="17"/>
  <c r="F16" i="17"/>
  <c r="D19" i="17"/>
  <c r="I19" i="17"/>
  <c r="D20" i="12" s="1"/>
  <c r="D20" i="17"/>
  <c r="C151" i="10" s="1"/>
  <c r="D151" i="10" s="1"/>
  <c r="I20" i="17"/>
  <c r="D21" i="12" s="1"/>
  <c r="J21" i="12" s="1"/>
  <c r="R16" i="19" l="1"/>
  <c r="J15" i="12"/>
  <c r="H28" i="19"/>
  <c r="J14" i="12"/>
  <c r="J16" i="12"/>
  <c r="N16" i="12" s="1"/>
  <c r="R16" i="12" s="1"/>
  <c r="H51" i="12" s="1"/>
  <c r="J18" i="12"/>
  <c r="N18" i="12" s="1"/>
  <c r="R18" i="12" s="1"/>
  <c r="H54" i="12" s="1"/>
  <c r="D54" i="10"/>
  <c r="J20" i="12"/>
  <c r="J17" i="12"/>
  <c r="N17" i="12" s="1"/>
  <c r="R17" i="12" s="1"/>
  <c r="G12" i="4" s="1"/>
  <c r="J19" i="12"/>
  <c r="N19" i="12" s="1"/>
  <c r="R19" i="12" s="1"/>
  <c r="H55" i="12" s="1"/>
  <c r="D26" i="11"/>
  <c r="J13" i="12"/>
  <c r="P26" i="19"/>
  <c r="H7" i="12"/>
  <c r="H39" i="12" s="1"/>
  <c r="F6" i="12"/>
  <c r="F39" i="12" s="1"/>
  <c r="G7" i="12"/>
  <c r="G39" i="12" s="1"/>
  <c r="O22" i="12"/>
  <c r="P39" i="12"/>
  <c r="E6" i="12"/>
  <c r="E39" i="12" s="1"/>
  <c r="I9" i="12"/>
  <c r="M9" i="12" s="1"/>
  <c r="Q9" i="12" s="1"/>
  <c r="G45" i="12" s="1"/>
  <c r="I8" i="12"/>
  <c r="L26" i="19"/>
  <c r="I21" i="17"/>
  <c r="Q6" i="19"/>
  <c r="I26" i="19"/>
  <c r="J10" i="12"/>
  <c r="D39" i="12"/>
  <c r="I11" i="12"/>
  <c r="M11" i="12" s="1"/>
  <c r="Q11" i="12" s="1"/>
  <c r="D20" i="4"/>
  <c r="D26" i="4" s="1"/>
  <c r="D28" i="4" s="1"/>
  <c r="C39" i="12"/>
  <c r="I12" i="12"/>
  <c r="M12" i="12" s="1"/>
  <c r="Q12" i="12" s="1"/>
  <c r="D24" i="4"/>
  <c r="K21" i="12"/>
  <c r="H21" i="17"/>
  <c r="C154" i="10"/>
  <c r="D154" i="10" s="1"/>
  <c r="Q7" i="19"/>
  <c r="C16" i="4" l="1"/>
  <c r="G11" i="4"/>
  <c r="G18" i="4"/>
  <c r="H52" i="12"/>
  <c r="G19" i="4"/>
  <c r="E40" i="12"/>
  <c r="R8" i="19"/>
  <c r="G40" i="12"/>
  <c r="C40" i="12"/>
  <c r="I7" i="12"/>
  <c r="M7" i="12" s="1"/>
  <c r="Q7" i="12" s="1"/>
  <c r="G44" i="12" s="1"/>
  <c r="O39" i="12"/>
  <c r="O40" i="12" s="1"/>
  <c r="R22" i="12"/>
  <c r="H57" i="12" s="1"/>
  <c r="I6" i="12"/>
  <c r="N26" i="19"/>
  <c r="O26" i="19"/>
  <c r="L13" i="12"/>
  <c r="L14" i="12"/>
  <c r="N14" i="12" s="1"/>
  <c r="R14" i="12" s="1"/>
  <c r="H49" i="12" s="1"/>
  <c r="M21" i="12"/>
  <c r="K39" i="12"/>
  <c r="L20" i="12"/>
  <c r="N20" i="12" s="1"/>
  <c r="R20" i="12" s="1"/>
  <c r="H56" i="12" s="1"/>
  <c r="L15" i="12"/>
  <c r="N15" i="12" s="1"/>
  <c r="R15" i="12" s="1"/>
  <c r="H50" i="12" s="1"/>
  <c r="G47" i="12"/>
  <c r="C24" i="4"/>
  <c r="N21" i="12"/>
  <c r="N10" i="12"/>
  <c r="J39" i="12"/>
  <c r="C20" i="4"/>
  <c r="C26" i="4" s="1"/>
  <c r="G46" i="12"/>
  <c r="C26" i="19"/>
  <c r="D27" i="19" s="1"/>
  <c r="C28" i="4" l="1"/>
  <c r="G28" i="4"/>
  <c r="E34" i="11"/>
  <c r="R26" i="19"/>
  <c r="I39" i="12"/>
  <c r="I40" i="12" s="1"/>
  <c r="M6" i="12"/>
  <c r="Q6" i="12" s="1"/>
  <c r="R10" i="12"/>
  <c r="L39" i="12"/>
  <c r="K40" i="12" s="1"/>
  <c r="N13" i="12"/>
  <c r="R13" i="12" s="1"/>
  <c r="H48" i="12" s="1"/>
  <c r="F30" i="4" l="1"/>
  <c r="M26" i="19"/>
  <c r="M39" i="12"/>
  <c r="G43" i="12"/>
  <c r="G58" i="12" s="1"/>
  <c r="Q39" i="12"/>
  <c r="H53" i="12"/>
  <c r="H58" i="12" s="1"/>
  <c r="R39" i="12"/>
  <c r="N39" i="12"/>
  <c r="Q26" i="19" l="1"/>
  <c r="M40" i="12"/>
  <c r="Q40" i="12"/>
</calcChain>
</file>

<file path=xl/sharedStrings.xml><?xml version="1.0" encoding="utf-8"?>
<sst xmlns="http://schemas.openxmlformats.org/spreadsheetml/2006/main" count="1032" uniqueCount="445">
  <si>
    <t>NO</t>
  </si>
  <si>
    <t>I</t>
  </si>
  <si>
    <t>II</t>
  </si>
  <si>
    <t>PERHITUNGAN HASIL USAHA</t>
  </si>
  <si>
    <t>AKTIVA  LANCAR</t>
  </si>
  <si>
    <t>III</t>
  </si>
  <si>
    <t>IV</t>
  </si>
  <si>
    <t>TOTAL AKTIVA</t>
  </si>
  <si>
    <t xml:space="preserve">          SALDO AWAL KAS</t>
  </si>
  <si>
    <t xml:space="preserve">          JUMLAH PENERIMAAN KAS</t>
  </si>
  <si>
    <t xml:space="preserve">          PENGELUARAN KAS</t>
  </si>
  <si>
    <t xml:space="preserve">          JUMLAH PENGELUARAN KAS</t>
  </si>
  <si>
    <t>Penambahan :</t>
  </si>
  <si>
    <t>Pengurangan</t>
  </si>
  <si>
    <t>JUMLAH</t>
  </si>
  <si>
    <t>T o t a l</t>
  </si>
  <si>
    <t>- Penambahan simpanan pokok</t>
  </si>
  <si>
    <t>JUMLAH PENGURANGAN</t>
  </si>
  <si>
    <t>Jumlah Penambahan</t>
  </si>
  <si>
    <t>- Penambahan simpanan wajib</t>
  </si>
  <si>
    <t>URAIAN</t>
  </si>
  <si>
    <t>KETUA</t>
  </si>
  <si>
    <t>BENDAHARA</t>
  </si>
  <si>
    <t>no</t>
  </si>
  <si>
    <t>uraian</t>
  </si>
  <si>
    <t>neraca awal</t>
  </si>
  <si>
    <t>neraca saldo</t>
  </si>
  <si>
    <t>neraca penyesuaian</t>
  </si>
  <si>
    <t>rugi laba</t>
  </si>
  <si>
    <t>neraca akhir</t>
  </si>
  <si>
    <t>Simpanan Wajib</t>
  </si>
  <si>
    <t>jumlah</t>
  </si>
  <si>
    <t>D</t>
  </si>
  <si>
    <t>K</t>
  </si>
  <si>
    <t>neraca stlh penyesuaian</t>
  </si>
  <si>
    <t>Kas Umum</t>
  </si>
  <si>
    <t>Ak Penyusutan</t>
  </si>
  <si>
    <t>Dana Sosial</t>
  </si>
  <si>
    <t>Dana Pendidikan</t>
  </si>
  <si>
    <t>Simpanan Pokok</t>
  </si>
  <si>
    <t>AKTIVA TETAP</t>
  </si>
  <si>
    <t>PERKIRAAN</t>
  </si>
  <si>
    <t>PENERIMAAN KAS</t>
  </si>
  <si>
    <t>Penerimaan Simpanan Wajib</t>
  </si>
  <si>
    <t>Penerimaan Simpanan Pokok</t>
  </si>
  <si>
    <t>Pembelian ATK</t>
  </si>
  <si>
    <t>Pendapatan Jasa</t>
  </si>
  <si>
    <t>Beban Operasional /adm Organisasi</t>
  </si>
  <si>
    <t>Jumlah Beban Operasional, adm dan Organisasi</t>
  </si>
  <si>
    <t>SEKRETARIS</t>
  </si>
  <si>
    <t>Biaya Transport</t>
  </si>
  <si>
    <t>Jasa Pinjaman</t>
  </si>
  <si>
    <t>KOPERASI</t>
  </si>
  <si>
    <t>Pemupukan Modal</t>
  </si>
  <si>
    <t>UTANG DANA BERGULIR SAMISAKE</t>
  </si>
  <si>
    <t>Pendapatan Bunga Bank</t>
  </si>
  <si>
    <t>inventaris</t>
  </si>
  <si>
    <t>Hutang Dana Bergulir Samisake</t>
  </si>
  <si>
    <t xml:space="preserve"> Dana Sosial </t>
  </si>
  <si>
    <t xml:space="preserve">Piutang pinjaman </t>
  </si>
  <si>
    <t xml:space="preserve">KOPERASI </t>
  </si>
  <si>
    <t>Jumlah Kewajiban</t>
  </si>
  <si>
    <t>Pendapatan Provisi</t>
  </si>
  <si>
    <t>Kas Bank</t>
  </si>
  <si>
    <t>Dana Operasional LKM</t>
  </si>
  <si>
    <t>neraca mutasi kas bank</t>
  </si>
  <si>
    <t>neraca mutasi kas umum</t>
  </si>
  <si>
    <t>Transaksi bank</t>
  </si>
  <si>
    <t>Ke t u a</t>
  </si>
  <si>
    <t>NERACA LAJUR LKM/ KOPERASI .......................</t>
  </si>
  <si>
    <t>BALANCE CEK</t>
  </si>
  <si>
    <t>Biaya Rapat</t>
  </si>
  <si>
    <t>Biaya Komsumsi</t>
  </si>
  <si>
    <t>Pendapatan Denda</t>
  </si>
  <si>
    <t>Biaya ...</t>
  </si>
  <si>
    <t>biaya...</t>
  </si>
  <si>
    <t>Nama Koperasi/ LKM</t>
  </si>
  <si>
    <t>Periode Pelaporan</t>
  </si>
  <si>
    <t>KEPENGURUSAN</t>
  </si>
  <si>
    <t xml:space="preserve">Periode </t>
  </si>
  <si>
    <t xml:space="preserve">Bengkulu </t>
  </si>
  <si>
    <t>Bendahara</t>
  </si>
  <si>
    <t>Kelurahan Yang Dilayani</t>
  </si>
  <si>
    <t>Nama Lurah</t>
  </si>
  <si>
    <t>Nama Faskel</t>
  </si>
  <si>
    <t>:</t>
  </si>
  <si>
    <t xml:space="preserve">Lurah  </t>
  </si>
  <si>
    <t>NIP</t>
  </si>
  <si>
    <t xml:space="preserve">NIP. </t>
  </si>
  <si>
    <t xml:space="preserve">Faskel. </t>
  </si>
  <si>
    <t xml:space="preserve">Saldo Akhir Bank </t>
  </si>
  <si>
    <t xml:space="preserve">Sisa Kas Tunai </t>
  </si>
  <si>
    <t xml:space="preserve">SHU Bulan Berjalan </t>
  </si>
  <si>
    <t>Ketua</t>
  </si>
  <si>
    <t>Sekretaris</t>
  </si>
  <si>
    <t>MENGETAHUI</t>
  </si>
  <si>
    <t>DATA INI HARUS DI ISI</t>
  </si>
  <si>
    <t>Keterangan</t>
  </si>
  <si>
    <t>TOTAL</t>
  </si>
  <si>
    <t>DATA LEMBAGA DAN PERIODE PELAPORAN</t>
  </si>
  <si>
    <t xml:space="preserve">Tanggal Penyusunan Laporan </t>
  </si>
  <si>
    <t>Arus Kas</t>
  </si>
  <si>
    <t>Arus Kas Bank</t>
  </si>
  <si>
    <t>DATA YANG DILAPORKAN UNTUK LAPORAN KEUANGAN</t>
  </si>
  <si>
    <t>Perhitungan Hasil Usaha</t>
  </si>
  <si>
    <t>Kekayaan Bersih</t>
  </si>
  <si>
    <t>Neraca</t>
  </si>
  <si>
    <t>Penerimaan Tabungan ...</t>
  </si>
  <si>
    <t>Pengeluaran Simpanan Pokok</t>
  </si>
  <si>
    <t>Pengeluaran Simpanan Wajib</t>
  </si>
  <si>
    <t xml:space="preserve"> Tabungan ...</t>
  </si>
  <si>
    <t>POSISI NERACA 31 DESEMBER 2013</t>
  </si>
  <si>
    <t>Jumlah Aktiva Lancar</t>
  </si>
  <si>
    <t>Jumlah Aktiva Tetap</t>
  </si>
  <si>
    <t>Piutang DB Samisake</t>
  </si>
  <si>
    <t>Kas Umum/Tunai</t>
  </si>
  <si>
    <t>KEWAJIBAN LANCAR/JK PENDEK</t>
  </si>
  <si>
    <t>Penarikan Pemupukan Modal Koperasi/LKM</t>
  </si>
  <si>
    <t>Pendapatan Bersih Bulan Lalu</t>
  </si>
  <si>
    <t>LAPORAN PERUBAHAN EKUITAS</t>
  </si>
  <si>
    <t>Saldo Awal Ekuitas</t>
  </si>
  <si>
    <t xml:space="preserve">Saldo Akhir Ekuitas </t>
  </si>
  <si>
    <t xml:space="preserve">Pendapatan Bersih </t>
  </si>
  <si>
    <t>LAPORAN ARUS KAS TUNAI</t>
  </si>
  <si>
    <t xml:space="preserve">Pengurus Koperasi </t>
  </si>
  <si>
    <t>Pendapatan Bersih</t>
  </si>
  <si>
    <t>NERACA LAJUR</t>
  </si>
  <si>
    <t>neraca mutasi Arus Kas Tunai</t>
  </si>
  <si>
    <t>Neraca Mutasi Arus Kas Bank</t>
  </si>
  <si>
    <t>Kas Tunai</t>
  </si>
  <si>
    <t>SHU Bulan Lalu</t>
  </si>
  <si>
    <t>Pendapatan Jasa Pinjaman</t>
  </si>
  <si>
    <t>6y</t>
  </si>
  <si>
    <t>Pendapatan denda</t>
  </si>
  <si>
    <t>simpanan pokok</t>
  </si>
  <si>
    <t>simpanan wajib</t>
  </si>
  <si>
    <t>simpanan sukarela</t>
  </si>
  <si>
    <t>Simpanan Sukarela</t>
  </si>
  <si>
    <t>Biaya THR</t>
  </si>
  <si>
    <t>Biaya Sumbangan HUT Koperasi</t>
  </si>
  <si>
    <t>Biaya RAT</t>
  </si>
  <si>
    <t>Biaya ATK</t>
  </si>
  <si>
    <t>Biaya Sumbangan HUT KOperasi</t>
  </si>
  <si>
    <t>Pendapatan</t>
  </si>
  <si>
    <t>Dana Cadangan</t>
  </si>
  <si>
    <t>Biaya Print dan Photo Copy</t>
  </si>
  <si>
    <t>MODAL SENDIRI</t>
  </si>
  <si>
    <t>Dana Cdangan</t>
  </si>
  <si>
    <t>Jumlah Modal Sendiri</t>
  </si>
  <si>
    <t>TOTAL KEWAJIBAN/MODAL SENDIRI</t>
  </si>
  <si>
    <t>Biaya …</t>
  </si>
  <si>
    <t>-Simpanan pokok</t>
  </si>
  <si>
    <t>-Simpanan Wajib</t>
  </si>
  <si>
    <t>DEMPO SEJAHTERA</t>
  </si>
  <si>
    <t>Pendapatan Bersih  31  Desember 2019</t>
  </si>
  <si>
    <t>Pengurus KOPERASI DEMPO SEJAHTERA</t>
  </si>
  <si>
    <t>AMINAS</t>
  </si>
  <si>
    <t>Saldo Akhir Ekuitas 31 Desember 2019</t>
  </si>
  <si>
    <t>KOPERASI DEMPO SEJAHTERA</t>
  </si>
  <si>
    <t>NERACA</t>
  </si>
  <si>
    <t>Pengurus Koperasi Dempo Sejahtera</t>
  </si>
  <si>
    <t>INARTI</t>
  </si>
  <si>
    <t>REKAPITULASI PIUTANG</t>
  </si>
  <si>
    <t>No</t>
  </si>
  <si>
    <t>Nama</t>
  </si>
  <si>
    <t>Besar</t>
  </si>
  <si>
    <t>Sisa Bulan</t>
  </si>
  <si>
    <t>Jumlah</t>
  </si>
  <si>
    <t>Pinjaman</t>
  </si>
  <si>
    <t>Angsuran</t>
  </si>
  <si>
    <t>Taptiani</t>
  </si>
  <si>
    <t>Hj. Hasni SY.</t>
  </si>
  <si>
    <t>Zaidah</t>
  </si>
  <si>
    <t>Inarti</t>
  </si>
  <si>
    <t>Natam</t>
  </si>
  <si>
    <t>Ida Umami</t>
  </si>
  <si>
    <t>Sri Afrimulyani</t>
  </si>
  <si>
    <t>Aidil Fitri</t>
  </si>
  <si>
    <t>Rimba Emilda</t>
  </si>
  <si>
    <t>Deni Afriyani</t>
  </si>
  <si>
    <t>Hadidawati</t>
  </si>
  <si>
    <t>Nurlaili</t>
  </si>
  <si>
    <t>Serina</t>
  </si>
  <si>
    <t>Desi Ramayanti</t>
  </si>
  <si>
    <t>Roha</t>
  </si>
  <si>
    <t>Kursima</t>
  </si>
  <si>
    <t>Nilam Sari</t>
  </si>
  <si>
    <t>Jeni Kumala Sari</t>
  </si>
  <si>
    <t>Rayuni</t>
  </si>
  <si>
    <t>Bendahara,</t>
  </si>
  <si>
    <t>Sekretaris,</t>
  </si>
  <si>
    <t>Mengetahui :</t>
  </si>
  <si>
    <t>Angsuran Pokok Pinjaman</t>
  </si>
  <si>
    <t>Pemberian Pinjaman</t>
  </si>
  <si>
    <t>Sisa Kas Tunai 31  Desember   2019</t>
  </si>
  <si>
    <t xml:space="preserve">Pendapatan Administrasi </t>
  </si>
  <si>
    <t>SHU</t>
  </si>
  <si>
    <t>AIDIL FITRI</t>
  </si>
  <si>
    <t>NONIE AFRIANTY,ME</t>
  </si>
  <si>
    <t xml:space="preserve">Biaya Print, Photo copy dan ATK </t>
  </si>
  <si>
    <t>Angsuran Pokok</t>
  </si>
  <si>
    <t xml:space="preserve">Hartati Agus </t>
  </si>
  <si>
    <t xml:space="preserve">Meri Silawati </t>
  </si>
  <si>
    <t>Nonie Afrianty</t>
  </si>
  <si>
    <t xml:space="preserve">Lanasia </t>
  </si>
  <si>
    <t>Bengkulu, 31 Desember 2020</t>
  </si>
  <si>
    <t xml:space="preserve">Aidil Fitri </t>
  </si>
  <si>
    <t xml:space="preserve">Piutang </t>
  </si>
  <si>
    <t xml:space="preserve">-Simpanan Sukarela </t>
  </si>
  <si>
    <t xml:space="preserve">SHU Tahun Berjalan </t>
  </si>
  <si>
    <t>NONIE AFRIANTY</t>
  </si>
  <si>
    <t>-SHU Tahun Berjalan</t>
  </si>
  <si>
    <t>-SHU Tahun lalu</t>
  </si>
  <si>
    <t xml:space="preserve">REKAPITULASI DAN TANDA TERIMA </t>
  </si>
  <si>
    <t>REKAPITULASI SIMPANAN ANGGOTA</t>
  </si>
  <si>
    <t>SISA HASIL USAHA</t>
  </si>
  <si>
    <t>TAHUN 2020</t>
  </si>
  <si>
    <t>Simpanan</t>
  </si>
  <si>
    <t>Pembagian SHU</t>
  </si>
  <si>
    <t xml:space="preserve">NAMA </t>
  </si>
  <si>
    <t>TOTAL SHU</t>
  </si>
  <si>
    <t>TTD</t>
  </si>
  <si>
    <t>Pokok</t>
  </si>
  <si>
    <t>Wajib</t>
  </si>
  <si>
    <t>Sukarela</t>
  </si>
  <si>
    <t>Jasa</t>
  </si>
  <si>
    <t>Pengurus</t>
  </si>
  <si>
    <t>6 (3+4+5)</t>
  </si>
  <si>
    <t>10 (7+8+9)</t>
  </si>
  <si>
    <t>SHU Bersih</t>
  </si>
  <si>
    <t>Berdasarkan Jasa</t>
  </si>
  <si>
    <t>ANITA TURISIA</t>
  </si>
  <si>
    <t>Berdasarkan Simpanan</t>
  </si>
  <si>
    <t>ASMAINI</t>
  </si>
  <si>
    <t>DASMIWATI</t>
  </si>
  <si>
    <t>Karyawan</t>
  </si>
  <si>
    <t>DENI AFRIYANI</t>
  </si>
  <si>
    <t>Pendidikan</t>
  </si>
  <si>
    <t>DENI FITRI, SE</t>
  </si>
  <si>
    <t>Sosial</t>
  </si>
  <si>
    <t>DESI RAMAYANTI</t>
  </si>
  <si>
    <t>DESTI NURLAILI</t>
  </si>
  <si>
    <t>GITA KURNISA</t>
  </si>
  <si>
    <t>HADIDAWATI</t>
  </si>
  <si>
    <t>HARTATI AGUS</t>
  </si>
  <si>
    <t>Hj. HASNI.SY</t>
  </si>
  <si>
    <t>ICA ROBIAH</t>
  </si>
  <si>
    <t>IDA UMAMI</t>
  </si>
  <si>
    <t>IRA MAYASARI</t>
  </si>
  <si>
    <t>JENI KUMALA SARI</t>
  </si>
  <si>
    <t>KURSIMA</t>
  </si>
  <si>
    <t>LANASIA</t>
  </si>
  <si>
    <t>LITI SUMANTI</t>
  </si>
  <si>
    <t xml:space="preserve">MARYANA </t>
  </si>
  <si>
    <t xml:space="preserve">MERI SILAWATI </t>
  </si>
  <si>
    <t>METRY IKE SUSANTY</t>
  </si>
  <si>
    <t>NANIK WATI</t>
  </si>
  <si>
    <t xml:space="preserve">NATAM </t>
  </si>
  <si>
    <t>NELI HARTATI</t>
  </si>
  <si>
    <t>NILAM SARI</t>
  </si>
  <si>
    <t>NURLAILI</t>
  </si>
  <si>
    <t xml:space="preserve">PAINEM </t>
  </si>
  <si>
    <t xml:space="preserve">RASINTEN </t>
  </si>
  <si>
    <t xml:space="preserve">RAYUNI </t>
  </si>
  <si>
    <t>RIMBA EMILDA</t>
  </si>
  <si>
    <t xml:space="preserve">ROHA </t>
  </si>
  <si>
    <t xml:space="preserve">SAHRIN TALAGO </t>
  </si>
  <si>
    <t xml:space="preserve">SARI </t>
  </si>
  <si>
    <t xml:space="preserve">SARMAN BASTARI </t>
  </si>
  <si>
    <t xml:space="preserve">SERINA </t>
  </si>
  <si>
    <t xml:space="preserve">SRI AFRIMULYANI </t>
  </si>
  <si>
    <t xml:space="preserve">SRI REJEKI BUDI AGUNG </t>
  </si>
  <si>
    <t>TAPTIANI</t>
  </si>
  <si>
    <t xml:space="preserve">ZAIDAH </t>
  </si>
  <si>
    <t>Ketua Koperasi Dempo Sejahtera</t>
  </si>
  <si>
    <t xml:space="preserve">REKAPITULASI SIMPANAN ANGGOTA </t>
  </si>
  <si>
    <t xml:space="preserve">REKAPITULASI TOTAL SIMPANAN ANGGOTA </t>
  </si>
  <si>
    <t xml:space="preserve">REKAPITULASI TOTAL SIMPANAN SUKARELA ANGGOTA </t>
  </si>
  <si>
    <t>TAHUN 2019</t>
  </si>
  <si>
    <t xml:space="preserve">TAHUN 2020 </t>
  </si>
  <si>
    <t>NAMA</t>
  </si>
  <si>
    <t>SIMPANAN s/d 2019</t>
  </si>
  <si>
    <t>SISA</t>
  </si>
  <si>
    <t>S.POKOK</t>
  </si>
  <si>
    <t>SIMPANAN WAJIB 2020</t>
  </si>
  <si>
    <t>TOTAL WAJIB</t>
  </si>
  <si>
    <t xml:space="preserve">WAJIB 2020 DIAMBIL </t>
  </si>
  <si>
    <t>WAJIB DIAMBIL 2019-2020</t>
  </si>
  <si>
    <t>TOTAL SUKARELA</t>
  </si>
  <si>
    <t>SIMPANAN SUKARELA 2019</t>
  </si>
  <si>
    <t>SIMPANAN SUKAREL 2020</t>
  </si>
  <si>
    <t xml:space="preserve">S.SUKARELA DIAMBIL </t>
  </si>
  <si>
    <t xml:space="preserve">SHU </t>
  </si>
  <si>
    <t xml:space="preserve">SHU DIAMBIL </t>
  </si>
  <si>
    <t xml:space="preserve">TOTAL S.SUKARELA </t>
  </si>
  <si>
    <t>POKOK</t>
  </si>
  <si>
    <t>WAJIB</t>
  </si>
  <si>
    <t>SUKARELA</t>
  </si>
  <si>
    <t>Total Diambil</t>
  </si>
  <si>
    <t>Pkk.Diambil</t>
  </si>
  <si>
    <t>Wjb.Diambil</t>
  </si>
  <si>
    <t xml:space="preserve">Suka.Diambil </t>
  </si>
  <si>
    <t>SHU.Diambil</t>
  </si>
  <si>
    <t xml:space="preserve">SHU Tidak diambil </t>
  </si>
  <si>
    <t xml:space="preserve">SUKARELA </t>
  </si>
  <si>
    <t>SHU 2020</t>
  </si>
  <si>
    <t>DENI FITRI</t>
  </si>
  <si>
    <t>HJ.HASNI,SY</t>
  </si>
  <si>
    <t>MARYANA</t>
  </si>
  <si>
    <t>MERI SILAWATI</t>
  </si>
  <si>
    <t>NATAM</t>
  </si>
  <si>
    <t>PAINEM</t>
  </si>
  <si>
    <t>RASINTEN</t>
  </si>
  <si>
    <t>RAYUNI</t>
  </si>
  <si>
    <t>ROHA</t>
  </si>
  <si>
    <t>SAHRIN TALAGO</t>
  </si>
  <si>
    <t>SAMILAH</t>
  </si>
  <si>
    <t>SARMAN BASTARI</t>
  </si>
  <si>
    <t>SERINA</t>
  </si>
  <si>
    <t>SRI AFRIMULYANI</t>
  </si>
  <si>
    <t>SRI REJEKI BUDI AGUNG</t>
  </si>
  <si>
    <t>ZAIDAH</t>
  </si>
  <si>
    <t>*</t>
  </si>
  <si>
    <t>Neli Hartati Keluar: tapi sudah mengambil SHU dan Sukarela dan ketika keluar dihitung pengurangan hutang (-500.000) pada tanggal 14 Maret 2020</t>
  </si>
  <si>
    <t>Deni Afriyani: bayar 1.000.000 (100.000=untuk bayar simpanan wajib. Sisa 900.000+ambil SHU[200.000]=110.000{2kali angsuran})</t>
  </si>
  <si>
    <t xml:space="preserve">Neli Hartati </t>
  </si>
  <si>
    <t>Painem angsuran ke 1 tidak ada jadi kurang 440.000</t>
  </si>
  <si>
    <t xml:space="preserve">Ica Robiah </t>
  </si>
  <si>
    <t xml:space="preserve">Wastri </t>
  </si>
  <si>
    <t>ini untuk anggota yang keluar</t>
  </si>
  <si>
    <t>REKAPITULASI ANGGOTA KELUAR</t>
  </si>
  <si>
    <t>SIMPANAN POKOK</t>
  </si>
  <si>
    <t xml:space="preserve">SIMPANAN WAJIB </t>
  </si>
  <si>
    <t xml:space="preserve">SIMPANAN SUKARELA </t>
  </si>
  <si>
    <t>WATRI</t>
  </si>
  <si>
    <t xml:space="preserve">REKAPITULASI PEMBERIAN PINJAMAN ANGGOTA </t>
  </si>
  <si>
    <t xml:space="preserve">INARTI </t>
  </si>
  <si>
    <t>JENI</t>
  </si>
  <si>
    <t xml:space="preserve">TAPTIANI </t>
  </si>
  <si>
    <t>Jln. Dempo Raya RT. 18 RW. 04 Kelurahan Sawah Lebar</t>
  </si>
  <si>
    <t>Kecamatan Ratu Agung Kota Bengkulu</t>
  </si>
  <si>
    <t>REKAP PENDAPATAN JASA</t>
  </si>
  <si>
    <t>No. Urut Anggota</t>
  </si>
  <si>
    <t>N A M A</t>
  </si>
  <si>
    <t>JANUARI</t>
  </si>
  <si>
    <t>FEBRUARI</t>
  </si>
  <si>
    <t>MARET</t>
  </si>
  <si>
    <t>APRIL</t>
  </si>
  <si>
    <t>MEI</t>
  </si>
  <si>
    <t>JUNI</t>
  </si>
  <si>
    <t>JULI</t>
  </si>
  <si>
    <t>AGUSTUS</t>
  </si>
  <si>
    <t>SEPTEMBER</t>
  </si>
  <si>
    <t>OKTOBER</t>
  </si>
  <si>
    <t>NOVEMBER</t>
  </si>
  <si>
    <t>DESEMBER</t>
  </si>
  <si>
    <t>KETERANGAN</t>
  </si>
  <si>
    <t>Hj. HASNI. SY</t>
  </si>
  <si>
    <t>ROSINTEN</t>
  </si>
  <si>
    <t>SARI</t>
  </si>
  <si>
    <t>Nonie Afrianty,ME</t>
  </si>
  <si>
    <t>REKAPITULASI DENDA</t>
  </si>
  <si>
    <t>NOMOR</t>
  </si>
  <si>
    <t>(Rp.)</t>
  </si>
  <si>
    <t>DANA PENDIDIKAN</t>
  </si>
  <si>
    <t>TANGGAL</t>
  </si>
  <si>
    <t>DEBET</t>
  </si>
  <si>
    <t>KREDIT</t>
  </si>
  <si>
    <t>SALDO</t>
  </si>
  <si>
    <t>Saldo RAT tahun 2011</t>
  </si>
  <si>
    <t>Saldo RAT tahun 2012</t>
  </si>
  <si>
    <t>Saldo RAT tahun 2013</t>
  </si>
  <si>
    <t>Saldo RAT tahun 2014</t>
  </si>
  <si>
    <t>Saldo RAT tahun 2015</t>
  </si>
  <si>
    <t>Saldo RAT tahun 2016</t>
  </si>
  <si>
    <t>Saldo RAT tahun 2017</t>
  </si>
  <si>
    <t>Saldo RAT tahun 2018</t>
  </si>
  <si>
    <t>Saldo RAT tahun 2019</t>
  </si>
  <si>
    <t>Saldo RAT tahun 2020</t>
  </si>
  <si>
    <t>DANA SOSIAL</t>
  </si>
  <si>
    <t>DANA CADANGAN</t>
  </si>
  <si>
    <t>BIAYA OPERASIONAL</t>
  </si>
  <si>
    <t>KET.</t>
  </si>
  <si>
    <t>Print dan Photo copy perlengkapan administrasi</t>
  </si>
  <si>
    <t>Biaya RAT per 31 Desember 2018</t>
  </si>
  <si>
    <t>REKAPITULASI PENDAPATAN ADMINISTRASI</t>
  </si>
  <si>
    <t>Periode 31 Desember 2021</t>
  </si>
  <si>
    <t>TOTAL SIMPANAN 2020</t>
  </si>
  <si>
    <t>SHU DIAMBIL</t>
  </si>
  <si>
    <t>SISA+SUKARELA</t>
  </si>
  <si>
    <t>TOTAL SIMPANAN 2021</t>
  </si>
  <si>
    <t>WAJIB 2021</t>
  </si>
  <si>
    <t>SUKARELA 2021</t>
  </si>
  <si>
    <t>PUR/DADI</t>
  </si>
  <si>
    <t xml:space="preserve">NOVA SATRIA </t>
  </si>
  <si>
    <t xml:space="preserve">IDHAM KHALIK </t>
  </si>
  <si>
    <t>POKOK 2021</t>
  </si>
  <si>
    <t>TAMBAH SIMPANAN 2021</t>
  </si>
  <si>
    <t>SIMPANAN DIAMBIL 2021</t>
  </si>
  <si>
    <t xml:space="preserve">WAJIB </t>
  </si>
  <si>
    <t>REKAPITULASI TOTAL SIMPANAN ANGGOTA</t>
  </si>
  <si>
    <t>TAHUN 2021</t>
  </si>
  <si>
    <t>NOVA SATRIA</t>
  </si>
  <si>
    <t>IDHAM KHALIK</t>
  </si>
  <si>
    <t>PER 31 DESEMBER 2021</t>
  </si>
  <si>
    <t>PUR</t>
  </si>
  <si>
    <t>NOVA</t>
  </si>
  <si>
    <t xml:space="preserve">IDHAM </t>
  </si>
  <si>
    <t>Bengkulu   31  Desember  2021</t>
  </si>
  <si>
    <t>ANGGOTA KELUAR</t>
  </si>
  <si>
    <t xml:space="preserve">Dana Pendidikan </t>
  </si>
  <si>
    <t>Aminas</t>
  </si>
  <si>
    <t>Maryana</t>
  </si>
  <si>
    <t>Sri Rejeki Budi Agung</t>
  </si>
  <si>
    <t>Pur/Dadi</t>
  </si>
  <si>
    <t>Idham Khalik</t>
  </si>
  <si>
    <t>Bengkulu, 31 Desember 2021</t>
  </si>
  <si>
    <t xml:space="preserve">Jeni Kumala Sari </t>
  </si>
  <si>
    <t xml:space="preserve">TANGGAL </t>
  </si>
  <si>
    <t xml:space="preserve">JUMLAH PEMBIAYAAN </t>
  </si>
  <si>
    <t>NILAM</t>
  </si>
  <si>
    <t xml:space="preserve">DESI RAMAYANTI </t>
  </si>
  <si>
    <t xml:space="preserve">LANASIA </t>
  </si>
  <si>
    <t xml:space="preserve">AIDIL FITRI </t>
  </si>
  <si>
    <t>ADHAM KHALIK</t>
  </si>
  <si>
    <t xml:space="preserve">NANIK WATI </t>
  </si>
  <si>
    <t>Saldo RAT tahun 2021</t>
  </si>
  <si>
    <t>PERIODE 31 DESEMBER 2021</t>
  </si>
  <si>
    <t xml:space="preserve">Bulan </t>
  </si>
  <si>
    <t>Januari</t>
  </si>
  <si>
    <t>Juni</t>
  </si>
  <si>
    <t xml:space="preserve">September </t>
  </si>
  <si>
    <t xml:space="preserve">November </t>
  </si>
  <si>
    <t xml:space="preserve">Desember </t>
  </si>
  <si>
    <t>JUMLAH ADM</t>
  </si>
  <si>
    <t>PERIODE JANUARI s.d DESEMBER 2021</t>
  </si>
  <si>
    <t>Deni Fitri</t>
  </si>
  <si>
    <t>Bengkulu 31  Desember 2021</t>
  </si>
  <si>
    <t>Biaya DD</t>
  </si>
  <si>
    <t xml:space="preserve">JENI KUMALA SARI </t>
  </si>
  <si>
    <t xml:space="preserve">Jumlah </t>
  </si>
  <si>
    <t>Diambil</t>
  </si>
  <si>
    <t>Simpanan 1 Januari 2022</t>
  </si>
  <si>
    <t xml:space="preserve">Sisa SHU </t>
  </si>
  <si>
    <t>16(5-13+12)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</si>
</sst>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">
    <numFmt numFmtId="41" formatCode="_-* #,##0_-;\-* #,##0_-;_-* &quot;-&quot;_-;_-@_-"/>
    <numFmt numFmtId="164" formatCode="_(&quot;Rp&quot;* #,##0_);_(&quot;Rp&quot;* \(#,##0\);_(&quot;Rp&quot;* &quot;-&quot;_);_(@_)"/>
    <numFmt numFmtId="165" formatCode="_(* #,##0_);_(* \(#,##0\);_(* &quot;-&quot;_);_(@_)"/>
    <numFmt numFmtId="166" formatCode="_(&quot;Rp&quot;* #,##0.00_);_(&quot;Rp&quot;* \(#,##0.00\);_(&quot;Rp&quot;* &quot;-&quot;??_);_(@_)"/>
    <numFmt numFmtId="167" formatCode="_(* #,##0.00_);_(* \(#,##0.00\);_(* &quot;-&quot;??_);_(@_)"/>
    <numFmt numFmtId="168" formatCode="_(* #,##0_);_(* \(#,##0\);_(* &quot;-&quot;??_);_(@_)"/>
    <numFmt numFmtId="169" formatCode="_([$Rp-421]* #,##0_);_([$Rp-421]* \(#,##0\);_([$Rp-421]* &quot;-&quot;_);_(@_)"/>
    <numFmt numFmtId="170" formatCode="_([$Rp-421]* #,##0.00_);_([$Rp-421]* \(#,##0.00\);_([$Rp-421]* &quot;-&quot;??_);_(@_)"/>
    <numFmt numFmtId="171" formatCode="[$-421]dd\ mmmm\ yyyy;@"/>
    <numFmt numFmtId="172" formatCode="[$-F800]dddd\,\ mmmm\ dd\,\ yyyy"/>
    <numFmt numFmtId="173" formatCode="_(&quot;Rp&quot;* #,##0.00_);_(&quot;Rp&quot;* \(#,##0.00\);_(&quot;Rp&quot;* &quot;-&quot;_);_(@_)"/>
    <numFmt numFmtId="174" formatCode="_([$Rp-421]* #,##0.00_);_([$Rp-421]* \(#,##0.00\);_([$Rp-421]* &quot;-&quot;_);_(@_)"/>
    <numFmt numFmtId="175" formatCode="_(&quot;Rp&quot;* #,##0_);_(&quot;Rp&quot;* \(#,##0\);_(&quot;Rp&quot;* &quot;-&quot;??_);_(@_)"/>
    <numFmt numFmtId="176" formatCode="_([$Rp-421]* #,##0_);_([$Rp-421]* \(#,##0\);_([$Rp-421]* &quot;-&quot;??_);_(@_)"/>
    <numFmt numFmtId="177" formatCode="_(* #,##0.0_);_(* \(#,##0.0\);_(* &quot;-&quot;_);_(@_)"/>
  </numFmts>
  <fonts count="57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7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16"/>
      <name val="Arial"/>
      <family val="2"/>
    </font>
    <font>
      <b/>
      <sz val="11"/>
      <color indexed="8"/>
      <name val="Calibri"/>
      <family val="2"/>
    </font>
    <font>
      <sz val="8"/>
      <name val="Arial"/>
      <family val="2"/>
    </font>
    <font>
      <sz val="12"/>
      <name val="Calibri"/>
      <family val="2"/>
    </font>
    <font>
      <b/>
      <sz val="12"/>
      <name val="Calibri"/>
      <family val="2"/>
    </font>
    <font>
      <sz val="11"/>
      <name val="Arial"/>
      <family val="2"/>
    </font>
    <font>
      <sz val="14"/>
      <name val="Andalus"/>
      <family val="1"/>
    </font>
    <font>
      <sz val="10"/>
      <name val="Arial"/>
      <family val="2"/>
    </font>
    <font>
      <sz val="10"/>
      <name val="Andalus"/>
      <family val="1"/>
    </font>
    <font>
      <sz val="12"/>
      <name val="Andalus"/>
      <family val="1"/>
    </font>
    <font>
      <b/>
      <sz val="12"/>
      <name val="Andalus"/>
      <family val="1"/>
    </font>
    <font>
      <sz val="9"/>
      <color rgb="FF404040"/>
      <name val="Arial"/>
      <family val="2"/>
    </font>
    <font>
      <b/>
      <sz val="12"/>
      <color theme="0"/>
      <name val="Arial"/>
      <family val="2"/>
    </font>
    <font>
      <b/>
      <sz val="14"/>
      <color theme="0"/>
      <name val="Arial"/>
      <family val="2"/>
    </font>
    <font>
      <b/>
      <sz val="16"/>
      <color theme="0"/>
      <name val="Arial"/>
      <family val="2"/>
    </font>
    <font>
      <b/>
      <sz val="18"/>
      <color rgb="FFFF0000"/>
      <name val="Andalus"/>
      <family val="1"/>
    </font>
    <font>
      <b/>
      <sz val="10"/>
      <color theme="0" tint="-4.9989318521683403E-2"/>
      <name val="Andalus"/>
      <family val="1"/>
    </font>
    <font>
      <sz val="12"/>
      <color theme="0"/>
      <name val="Andalus"/>
      <family val="1"/>
    </font>
    <font>
      <sz val="16"/>
      <color rgb="FFFF0000"/>
      <name val="Arial"/>
      <family val="2"/>
    </font>
    <font>
      <sz val="10"/>
      <color rgb="FFFF0000"/>
      <name val="Arial"/>
      <family val="2"/>
    </font>
    <font>
      <sz val="11"/>
      <color rgb="FF444444"/>
      <name val="Segoe UI"/>
      <family val="2"/>
    </font>
    <font>
      <sz val="10"/>
      <color theme="0"/>
      <name val="Arial"/>
      <family val="2"/>
    </font>
    <font>
      <b/>
      <sz val="10"/>
      <color theme="1"/>
      <name val="Cambria"/>
      <family val="1"/>
      <scheme val="major"/>
    </font>
    <font>
      <b/>
      <sz val="10"/>
      <name val="Cambria"/>
      <family val="1"/>
      <scheme val="major"/>
    </font>
    <font>
      <sz val="10"/>
      <name val="Cambria"/>
      <family val="1"/>
      <scheme val="major"/>
    </font>
    <font>
      <sz val="10"/>
      <color theme="1"/>
      <name val="Cambria"/>
      <family val="1"/>
      <scheme val="major"/>
    </font>
    <font>
      <b/>
      <sz val="16"/>
      <color rgb="FFFF0000"/>
      <name val="Andalus"/>
      <family val="1"/>
    </font>
    <font>
      <sz val="10"/>
      <name val="Cambria"/>
      <family val="1"/>
    </font>
    <font>
      <sz val="14"/>
      <name val="Arial"/>
      <family val="2"/>
    </font>
    <font>
      <b/>
      <sz val="11"/>
      <name val="Arial"/>
      <family val="2"/>
    </font>
    <font>
      <b/>
      <i/>
      <sz val="9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charset val="1"/>
      <scheme val="minor"/>
    </font>
    <font>
      <b/>
      <sz val="8"/>
      <color theme="1"/>
      <name val="Times New Roman"/>
      <family val="1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10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0"/>
      <name val="Adobe Garamond Pro"/>
      <family val="1"/>
    </font>
    <font>
      <sz val="12"/>
      <name val="Adobe Garamond Pro"/>
      <family val="1"/>
    </font>
    <font>
      <b/>
      <sz val="14"/>
      <name val="Times New Roman"/>
      <family val="1"/>
    </font>
    <font>
      <b/>
      <sz val="12"/>
      <name val="Adobe Garamond Pro Bold"/>
      <family val="1"/>
    </font>
    <font>
      <sz val="12"/>
      <name val="Adobe Garamond Pro Bold"/>
      <family val="1"/>
    </font>
    <font>
      <sz val="12"/>
      <color rgb="FFFF0000"/>
      <name val="Times New Roman"/>
      <family val="1"/>
    </font>
    <font>
      <b/>
      <i/>
      <sz val="12"/>
      <name val="Adobe Garamond Pro Bold"/>
      <family val="1"/>
    </font>
  </fonts>
  <fills count="27">
    <fill>
      <patternFill patternType="none"/>
    </fill>
    <fill>
      <patternFill patternType="gray125"/>
    </fill>
    <fill>
      <patternFill patternType="solid">
        <fgColor theme="6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6">
    <xf numFmtId="0" fontId="0" fillId="0" borderId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</cellStyleXfs>
  <cellXfs count="697">
    <xf numFmtId="0" fontId="0" fillId="0" borderId="0" xfId="0"/>
    <xf numFmtId="165" fontId="3" fillId="0" borderId="0" xfId="2" applyFont="1"/>
    <xf numFmtId="0" fontId="3" fillId="0" borderId="0" xfId="0" applyFont="1"/>
    <xf numFmtId="165" fontId="4" fillId="0" borderId="0" xfId="2" applyFont="1"/>
    <xf numFmtId="0" fontId="4" fillId="0" borderId="0" xfId="0" applyFont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Border="1"/>
    <xf numFmtId="165" fontId="4" fillId="0" borderId="0" xfId="2" applyFont="1" applyBorder="1"/>
    <xf numFmtId="0" fontId="0" fillId="0" borderId="0" xfId="0" applyAlignment="1">
      <alignment horizontal="center"/>
    </xf>
    <xf numFmtId="165" fontId="0" fillId="0" borderId="0" xfId="2" applyFont="1"/>
    <xf numFmtId="0" fontId="0" fillId="0" borderId="0" xfId="0" applyBorder="1"/>
    <xf numFmtId="165" fontId="3" fillId="0" borderId="0" xfId="2" applyFont="1" applyBorder="1"/>
    <xf numFmtId="0" fontId="3" fillId="0" borderId="1" xfId="0" applyFont="1" applyBorder="1"/>
    <xf numFmtId="165" fontId="0" fillId="0" borderId="0" xfId="0" applyNumberFormat="1"/>
    <xf numFmtId="165" fontId="7" fillId="0" borderId="0" xfId="2" applyFont="1"/>
    <xf numFmtId="0" fontId="8" fillId="0" borderId="0" xfId="0" applyFont="1"/>
    <xf numFmtId="165" fontId="8" fillId="0" borderId="0" xfId="2" applyFont="1"/>
    <xf numFmtId="0" fontId="7" fillId="0" borderId="0" xfId="0" applyFont="1" applyAlignment="1">
      <alignment horizontal="center"/>
    </xf>
    <xf numFmtId="0" fontId="7" fillId="0" borderId="0" xfId="0" applyFont="1"/>
    <xf numFmtId="0" fontId="3" fillId="0" borderId="0" xfId="0" applyFont="1" applyBorder="1"/>
    <xf numFmtId="0" fontId="3" fillId="0" borderId="0" xfId="0" quotePrefix="1" applyFont="1" applyBorder="1"/>
    <xf numFmtId="0" fontId="4" fillId="0" borderId="0" xfId="0" applyFont="1" applyBorder="1" applyAlignment="1">
      <alignment horizontal="right"/>
    </xf>
    <xf numFmtId="0" fontId="3" fillId="0" borderId="2" xfId="0" applyFont="1" applyBorder="1"/>
    <xf numFmtId="165" fontId="3" fillId="0" borderId="0" xfId="0" applyNumberFormat="1" applyFont="1"/>
    <xf numFmtId="165" fontId="3" fillId="0" borderId="0" xfId="0" applyNumberFormat="1" applyFont="1" applyAlignment="1">
      <alignment horizontal="center"/>
    </xf>
    <xf numFmtId="168" fontId="10" fillId="0" borderId="0" xfId="1" applyNumberFormat="1" applyFont="1" applyBorder="1"/>
    <xf numFmtId="0" fontId="9" fillId="0" borderId="0" xfId="0" applyFont="1"/>
    <xf numFmtId="165" fontId="9" fillId="0" borderId="0" xfId="2" applyFont="1"/>
    <xf numFmtId="165" fontId="1" fillId="0" borderId="0" xfId="2" applyFont="1"/>
    <xf numFmtId="0" fontId="1" fillId="0" borderId="0" xfId="0" applyFont="1"/>
    <xf numFmtId="0" fontId="4" fillId="0" borderId="0" xfId="0" applyFont="1" applyBorder="1" applyAlignment="1"/>
    <xf numFmtId="0" fontId="5" fillId="0" borderId="0" xfId="0" applyFont="1" applyBorder="1" applyAlignment="1"/>
    <xf numFmtId="0" fontId="1" fillId="0" borderId="0" xfId="0" applyFont="1" applyBorder="1"/>
    <xf numFmtId="165" fontId="1" fillId="0" borderId="0" xfId="2" applyFont="1" applyBorder="1"/>
    <xf numFmtId="169" fontId="3" fillId="0" borderId="0" xfId="2" applyNumberFormat="1" applyFont="1" applyBorder="1"/>
    <xf numFmtId="0" fontId="11" fillId="0" borderId="0" xfId="0" applyFont="1" applyBorder="1" applyAlignment="1"/>
    <xf numFmtId="169" fontId="3" fillId="0" borderId="0" xfId="0" applyNumberFormat="1" applyFont="1"/>
    <xf numFmtId="167" fontId="7" fillId="0" borderId="0" xfId="1" applyFont="1"/>
    <xf numFmtId="167" fontId="0" fillId="0" borderId="0" xfId="1" applyFont="1"/>
    <xf numFmtId="167" fontId="0" fillId="0" borderId="0" xfId="0" applyNumberFormat="1"/>
    <xf numFmtId="172" fontId="9" fillId="0" borderId="0" xfId="0" applyNumberFormat="1" applyFont="1"/>
    <xf numFmtId="0" fontId="22" fillId="0" borderId="0" xfId="0" applyFont="1"/>
    <xf numFmtId="172" fontId="9" fillId="0" borderId="0" xfId="2" applyNumberFormat="1" applyFont="1"/>
    <xf numFmtId="169" fontId="3" fillId="0" borderId="0" xfId="0" applyNumberFormat="1" applyFont="1" applyBorder="1"/>
    <xf numFmtId="0" fontId="23" fillId="0" borderId="0" xfId="0" applyFont="1" applyFill="1" applyBorder="1" applyAlignment="1"/>
    <xf numFmtId="0" fontId="24" fillId="0" borderId="0" xfId="0" applyFont="1" applyFill="1" applyBorder="1" applyAlignment="1"/>
    <xf numFmtId="0" fontId="25" fillId="0" borderId="0" xfId="0" applyFont="1" applyFill="1" applyBorder="1" applyAlignment="1"/>
    <xf numFmtId="0" fontId="4" fillId="0" borderId="0" xfId="0" applyFont="1" applyAlignment="1">
      <alignment horizontal="center" vertical="center"/>
    </xf>
    <xf numFmtId="0" fontId="0" fillId="2" borderId="0" xfId="0" applyFill="1"/>
    <xf numFmtId="0" fontId="1" fillId="2" borderId="0" xfId="0" applyFont="1" applyFill="1"/>
    <xf numFmtId="0" fontId="17" fillId="3" borderId="0" xfId="0" applyFont="1" applyFill="1" applyAlignment="1">
      <alignment horizontal="center" vertical="center"/>
    </xf>
    <xf numFmtId="167" fontId="0" fillId="4" borderId="3" xfId="0" applyNumberFormat="1" applyFill="1" applyBorder="1" applyProtection="1"/>
    <xf numFmtId="0" fontId="0" fillId="0" borderId="0" xfId="0" applyProtection="1"/>
    <xf numFmtId="0" fontId="12" fillId="0" borderId="2" xfId="0" applyFont="1" applyBorder="1" applyAlignment="1" applyProtection="1">
      <alignment horizontal="center"/>
    </xf>
    <xf numFmtId="169" fontId="12" fillId="0" borderId="2" xfId="0" applyNumberFormat="1" applyFont="1" applyBorder="1" applyAlignment="1" applyProtection="1">
      <alignment horizontal="center"/>
    </xf>
    <xf numFmtId="0" fontId="0" fillId="5" borderId="3" xfId="0" applyFill="1" applyBorder="1" applyAlignment="1" applyProtection="1">
      <alignment horizontal="center"/>
    </xf>
    <xf numFmtId="0" fontId="7" fillId="5" borderId="4" xfId="0" applyFont="1" applyFill="1" applyBorder="1" applyProtection="1"/>
    <xf numFmtId="167" fontId="0" fillId="6" borderId="3" xfId="0" applyNumberFormat="1" applyFill="1" applyBorder="1" applyProtection="1"/>
    <xf numFmtId="167" fontId="0" fillId="7" borderId="3" xfId="0" applyNumberFormat="1" applyFill="1" applyBorder="1" applyProtection="1"/>
    <xf numFmtId="167" fontId="1" fillId="4" borderId="3" xfId="0" applyNumberFormat="1" applyFont="1" applyFill="1" applyBorder="1" applyProtection="1"/>
    <xf numFmtId="167" fontId="0" fillId="8" borderId="3" xfId="0" applyNumberFormat="1" applyFill="1" applyBorder="1" applyProtection="1"/>
    <xf numFmtId="167" fontId="0" fillId="9" borderId="3" xfId="0" applyNumberFormat="1" applyFill="1" applyBorder="1" applyProtection="1"/>
    <xf numFmtId="167" fontId="0" fillId="10" borderId="3" xfId="0" applyNumberFormat="1" applyFill="1" applyBorder="1" applyProtection="1"/>
    <xf numFmtId="169" fontId="0" fillId="0" borderId="0" xfId="0" applyNumberFormat="1" applyProtection="1"/>
    <xf numFmtId="167" fontId="0" fillId="11" borderId="3" xfId="0" applyNumberFormat="1" applyFill="1" applyBorder="1" applyProtection="1"/>
    <xf numFmtId="167" fontId="7" fillId="8" borderId="3" xfId="0" applyNumberFormat="1" applyFont="1" applyFill="1" applyBorder="1" applyProtection="1"/>
    <xf numFmtId="167" fontId="7" fillId="12" borderId="3" xfId="0" applyNumberFormat="1" applyFont="1" applyFill="1" applyBorder="1" applyProtection="1"/>
    <xf numFmtId="167" fontId="0" fillId="12" borderId="3" xfId="0" applyNumberFormat="1" applyFill="1" applyBorder="1" applyProtection="1"/>
    <xf numFmtId="167" fontId="0" fillId="13" borderId="3" xfId="0" applyNumberFormat="1" applyFill="1" applyBorder="1" applyProtection="1"/>
    <xf numFmtId="167" fontId="7" fillId="13" borderId="3" xfId="0" applyNumberFormat="1" applyFont="1" applyFill="1" applyBorder="1" applyProtection="1"/>
    <xf numFmtId="167" fontId="7" fillId="4" borderId="3" xfId="0" applyNumberFormat="1" applyFont="1" applyFill="1" applyBorder="1" applyProtection="1"/>
    <xf numFmtId="167" fontId="2" fillId="5" borderId="3" xfId="0" applyNumberFormat="1" applyFont="1" applyFill="1" applyBorder="1" applyProtection="1"/>
    <xf numFmtId="167" fontId="2" fillId="10" borderId="3" xfId="0" applyNumberFormat="1" applyFont="1" applyFill="1" applyBorder="1" applyAlignment="1" applyProtection="1">
      <alignment horizontal="left"/>
    </xf>
    <xf numFmtId="0" fontId="7" fillId="14" borderId="4" xfId="0" applyFont="1" applyFill="1" applyBorder="1" applyProtection="1"/>
    <xf numFmtId="167" fontId="0" fillId="14" borderId="3" xfId="0" applyNumberFormat="1" applyFill="1" applyBorder="1" applyProtection="1"/>
    <xf numFmtId="167" fontId="7" fillId="14" borderId="3" xfId="0" applyNumberFormat="1" applyFont="1" applyFill="1" applyBorder="1" applyProtection="1"/>
    <xf numFmtId="167" fontId="2" fillId="4" borderId="3" xfId="0" applyNumberFormat="1" applyFont="1" applyFill="1" applyBorder="1" applyProtection="1"/>
    <xf numFmtId="0" fontId="1" fillId="14" borderId="4" xfId="0" applyFont="1" applyFill="1" applyBorder="1" applyProtection="1"/>
    <xf numFmtId="0" fontId="7" fillId="15" borderId="4" xfId="0" applyFont="1" applyFill="1" applyBorder="1" applyProtection="1"/>
    <xf numFmtId="167" fontId="0" fillId="15" borderId="3" xfId="0" applyNumberFormat="1" applyFill="1" applyBorder="1" applyProtection="1"/>
    <xf numFmtId="167" fontId="7" fillId="15" borderId="3" xfId="0" applyNumberFormat="1" applyFont="1" applyFill="1" applyBorder="1" applyProtection="1"/>
    <xf numFmtId="167" fontId="2" fillId="14" borderId="3" xfId="0" applyNumberFormat="1" applyFont="1" applyFill="1" applyBorder="1" applyProtection="1"/>
    <xf numFmtId="0" fontId="0" fillId="0" borderId="0" xfId="0" applyFill="1" applyProtection="1"/>
    <xf numFmtId="0" fontId="1" fillId="16" borderId="0" xfId="0" applyFont="1" applyFill="1" applyBorder="1" applyProtection="1"/>
    <xf numFmtId="169" fontId="0" fillId="0" borderId="0" xfId="0" applyNumberFormat="1" applyFill="1" applyProtection="1"/>
    <xf numFmtId="0" fontId="1" fillId="17" borderId="0" xfId="0" applyFont="1" applyFill="1" applyBorder="1" applyProtection="1"/>
    <xf numFmtId="169" fontId="1" fillId="17" borderId="0" xfId="0" applyNumberFormat="1" applyFont="1" applyFill="1" applyBorder="1" applyProtection="1"/>
    <xf numFmtId="169" fontId="7" fillId="0" borderId="0" xfId="0" applyNumberFormat="1" applyFont="1" applyFill="1" applyProtection="1"/>
    <xf numFmtId="0" fontId="14" fillId="17" borderId="0" xfId="0" applyFont="1" applyFill="1" applyBorder="1" applyAlignment="1" applyProtection="1">
      <alignment horizontal="justify" vertical="center"/>
    </xf>
    <xf numFmtId="0" fontId="15" fillId="17" borderId="0" xfId="0" applyFont="1" applyFill="1" applyBorder="1" applyAlignment="1" applyProtection="1">
      <alignment horizontal="center" vertical="center" wrapText="1"/>
    </xf>
    <xf numFmtId="0" fontId="14" fillId="17" borderId="0" xfId="0" applyFont="1" applyFill="1" applyBorder="1" applyAlignment="1" applyProtection="1">
      <alignment horizontal="left" vertical="center" wrapText="1" indent="4"/>
    </xf>
    <xf numFmtId="0" fontId="14" fillId="17" borderId="0" xfId="0" applyFont="1" applyFill="1" applyBorder="1" applyAlignment="1" applyProtection="1">
      <alignment horizontal="center" vertical="center" wrapText="1"/>
    </xf>
    <xf numFmtId="0" fontId="1" fillId="0" borderId="0" xfId="0" applyFont="1" applyAlignment="1">
      <alignment vertical="center"/>
    </xf>
    <xf numFmtId="0" fontId="26" fillId="2" borderId="0" xfId="0" applyFont="1" applyFill="1" applyAlignment="1">
      <alignment horizontal="center" vertical="center"/>
    </xf>
    <xf numFmtId="0" fontId="19" fillId="2" borderId="0" xfId="0" applyFont="1" applyFill="1"/>
    <xf numFmtId="0" fontId="27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horizontal="center" vertical="center"/>
    </xf>
    <xf numFmtId="0" fontId="20" fillId="18" borderId="0" xfId="0" applyFont="1" applyFill="1" applyAlignment="1">
      <alignment vertical="center"/>
    </xf>
    <xf numFmtId="0" fontId="21" fillId="14" borderId="0" xfId="0" applyFont="1" applyFill="1" applyAlignment="1">
      <alignment horizontal="center" vertical="center"/>
    </xf>
    <xf numFmtId="0" fontId="20" fillId="14" borderId="0" xfId="0" applyFont="1" applyFill="1" applyAlignment="1">
      <alignment horizontal="center" vertical="center"/>
    </xf>
    <xf numFmtId="164" fontId="21" fillId="14" borderId="0" xfId="0" applyNumberFormat="1" applyFont="1" applyFill="1" applyAlignment="1">
      <alignment horizontal="center" vertical="center"/>
    </xf>
    <xf numFmtId="0" fontId="28" fillId="19" borderId="0" xfId="0" applyFont="1" applyFill="1" applyAlignment="1" applyProtection="1">
      <alignment horizontal="left" vertical="center"/>
      <protection locked="0"/>
    </xf>
    <xf numFmtId="172" fontId="28" fillId="19" borderId="0" xfId="0" applyNumberFormat="1" applyFont="1" applyFill="1" applyAlignment="1" applyProtection="1">
      <alignment horizontal="left" vertical="center"/>
      <protection locked="0"/>
    </xf>
    <xf numFmtId="1" fontId="28" fillId="19" borderId="0" xfId="0" applyNumberFormat="1" applyFont="1" applyFill="1" applyAlignment="1" applyProtection="1">
      <alignment horizontal="left" vertical="center"/>
      <protection locked="0"/>
    </xf>
    <xf numFmtId="0" fontId="20" fillId="3" borderId="0" xfId="0" applyFont="1" applyFill="1" applyAlignment="1">
      <alignment horizontal="center" vertical="center"/>
    </xf>
    <xf numFmtId="164" fontId="20" fillId="4" borderId="0" xfId="0" applyNumberFormat="1" applyFont="1" applyFill="1" applyAlignment="1">
      <alignment horizontal="center" vertical="center"/>
    </xf>
    <xf numFmtId="164" fontId="20" fillId="20" borderId="0" xfId="0" applyNumberFormat="1" applyFont="1" applyFill="1" applyAlignment="1" applyProtection="1">
      <alignment horizontal="center" vertical="center"/>
      <protection locked="0"/>
    </xf>
    <xf numFmtId="164" fontId="20" fillId="21" borderId="0" xfId="0" applyNumberFormat="1" applyFont="1" applyFill="1" applyAlignment="1" applyProtection="1">
      <alignment horizontal="center" vertical="center"/>
      <protection locked="0"/>
    </xf>
    <xf numFmtId="0" fontId="1" fillId="2" borderId="0" xfId="0" applyFont="1" applyFill="1" applyAlignment="1">
      <alignment vertical="center"/>
    </xf>
    <xf numFmtId="0" fontId="29" fillId="0" borderId="0" xfId="0" applyFont="1" applyAlignment="1">
      <alignment horizontal="center" vertical="center"/>
    </xf>
    <xf numFmtId="0" fontId="29" fillId="0" borderId="0" xfId="0" applyFont="1" applyAlignment="1">
      <alignment horizontal="left" vertical="center"/>
    </xf>
    <xf numFmtId="167" fontId="0" fillId="22" borderId="3" xfId="0" applyNumberFormat="1" applyFill="1" applyBorder="1" applyProtection="1"/>
    <xf numFmtId="167" fontId="0" fillId="13" borderId="0" xfId="0" applyNumberFormat="1" applyFill="1" applyProtection="1"/>
    <xf numFmtId="0" fontId="28" fillId="19" borderId="0" xfId="0" applyFont="1" applyFill="1" applyAlignment="1">
      <alignment vertical="center"/>
    </xf>
    <xf numFmtId="165" fontId="28" fillId="19" borderId="0" xfId="0" applyNumberFormat="1" applyFont="1" applyFill="1" applyAlignment="1" applyProtection="1">
      <alignment horizontal="left" vertical="center"/>
      <protection locked="0"/>
    </xf>
    <xf numFmtId="0" fontId="30" fillId="5" borderId="4" xfId="0" applyFont="1" applyFill="1" applyBorder="1" applyProtection="1"/>
    <xf numFmtId="167" fontId="30" fillId="4" borderId="3" xfId="0" applyNumberFormat="1" applyFont="1" applyFill="1" applyBorder="1" applyProtection="1"/>
    <xf numFmtId="167" fontId="30" fillId="6" borderId="3" xfId="0" applyNumberFormat="1" applyFont="1" applyFill="1" applyBorder="1" applyProtection="1"/>
    <xf numFmtId="167" fontId="30" fillId="7" borderId="3" xfId="0" applyNumberFormat="1" applyFont="1" applyFill="1" applyBorder="1" applyProtection="1"/>
    <xf numFmtId="167" fontId="30" fillId="8" borderId="3" xfId="0" applyNumberFormat="1" applyFont="1" applyFill="1" applyBorder="1" applyProtection="1"/>
    <xf numFmtId="167" fontId="30" fillId="9" borderId="3" xfId="0" applyNumberFormat="1" applyFont="1" applyFill="1" applyBorder="1" applyProtection="1"/>
    <xf numFmtId="169" fontId="0" fillId="0" borderId="0" xfId="0" applyNumberFormat="1" applyFill="1" applyBorder="1" applyProtection="1"/>
    <xf numFmtId="169" fontId="1" fillId="0" borderId="0" xfId="0" applyNumberFormat="1" applyFont="1" applyFill="1" applyBorder="1" applyAlignment="1" applyProtection="1">
      <alignment horizontal="center"/>
    </xf>
    <xf numFmtId="0" fontId="4" fillId="0" borderId="0" xfId="0" applyFont="1" applyProtection="1"/>
    <xf numFmtId="0" fontId="4" fillId="0" borderId="0" xfId="0" applyFont="1" applyBorder="1" applyAlignment="1" applyProtection="1">
      <alignment horizontal="center"/>
    </xf>
    <xf numFmtId="165" fontId="4" fillId="0" borderId="0" xfId="0" applyNumberFormat="1" applyFont="1" applyBorder="1" applyAlignment="1" applyProtection="1">
      <alignment horizontal="center"/>
    </xf>
    <xf numFmtId="0" fontId="4" fillId="0" borderId="0" xfId="0" applyFont="1" applyAlignment="1" applyProtection="1">
      <alignment horizontal="center"/>
    </xf>
    <xf numFmtId="0" fontId="3" fillId="0" borderId="0" xfId="0" applyFont="1" applyAlignment="1" applyProtection="1">
      <alignment horizontal="center"/>
    </xf>
    <xf numFmtId="165" fontId="4" fillId="0" borderId="0" xfId="2" applyFont="1" applyBorder="1" applyProtection="1"/>
    <xf numFmtId="165" fontId="3" fillId="0" borderId="0" xfId="2" applyFont="1" applyProtection="1"/>
    <xf numFmtId="15" fontId="4" fillId="0" borderId="0" xfId="0" applyNumberFormat="1" applyFont="1" applyBorder="1" applyAlignment="1" applyProtection="1">
      <alignment horizontal="center"/>
    </xf>
    <xf numFmtId="0" fontId="3" fillId="0" borderId="0" xfId="0" applyFont="1" applyProtection="1"/>
    <xf numFmtId="165" fontId="3" fillId="0" borderId="0" xfId="2" applyFont="1" applyAlignment="1" applyProtection="1">
      <alignment horizontal="center"/>
    </xf>
    <xf numFmtId="0" fontId="31" fillId="0" borderId="0" xfId="0" applyFont="1" applyProtection="1"/>
    <xf numFmtId="165" fontId="4" fillId="0" borderId="0" xfId="2" applyFont="1" applyAlignment="1" applyProtection="1">
      <alignment horizontal="center" vertical="center"/>
    </xf>
    <xf numFmtId="165" fontId="4" fillId="0" borderId="0" xfId="2" applyFont="1" applyAlignment="1" applyProtection="1"/>
    <xf numFmtId="0" fontId="7" fillId="0" borderId="0" xfId="0" applyFont="1" applyProtection="1"/>
    <xf numFmtId="0" fontId="7" fillId="0" borderId="0" xfId="0" applyFont="1" applyAlignment="1" applyProtection="1">
      <alignment horizontal="center"/>
    </xf>
    <xf numFmtId="165" fontId="7" fillId="0" borderId="0" xfId="0" applyNumberFormat="1" applyFont="1" applyProtection="1"/>
    <xf numFmtId="165" fontId="4" fillId="0" borderId="0" xfId="2" applyFont="1" applyAlignment="1">
      <alignment horizontal="center"/>
    </xf>
    <xf numFmtId="0" fontId="32" fillId="4" borderId="3" xfId="0" applyFont="1" applyFill="1" applyBorder="1" applyAlignment="1" applyProtection="1">
      <alignment horizontal="center"/>
    </xf>
    <xf numFmtId="170" fontId="0" fillId="0" borderId="0" xfId="0" applyNumberFormat="1" applyFill="1" applyBorder="1" applyProtection="1"/>
    <xf numFmtId="0" fontId="4" fillId="0" borderId="1" xfId="0" applyFont="1" applyBorder="1" applyAlignment="1" applyProtection="1">
      <alignment horizontal="center"/>
    </xf>
    <xf numFmtId="0" fontId="4" fillId="0" borderId="5" xfId="0" applyFont="1" applyBorder="1" applyAlignment="1" applyProtection="1">
      <alignment horizontal="center"/>
    </xf>
    <xf numFmtId="0" fontId="3" fillId="0" borderId="3" xfId="0" applyFont="1" applyBorder="1" applyAlignment="1" applyProtection="1">
      <alignment horizontal="center"/>
    </xf>
    <xf numFmtId="15" fontId="3" fillId="0" borderId="3" xfId="0" applyNumberFormat="1" applyFont="1" applyBorder="1" applyAlignment="1" applyProtection="1">
      <alignment horizontal="center"/>
    </xf>
    <xf numFmtId="0" fontId="4" fillId="0" borderId="3" xfId="0" applyFont="1" applyBorder="1" applyAlignment="1" applyProtection="1">
      <alignment horizontal="center"/>
    </xf>
    <xf numFmtId="0" fontId="4" fillId="0" borderId="3" xfId="0" applyFont="1" applyBorder="1" applyProtection="1"/>
    <xf numFmtId="165" fontId="3" fillId="0" borderId="3" xfId="2" applyFont="1" applyBorder="1" applyProtection="1"/>
    <xf numFmtId="165" fontId="4" fillId="0" borderId="3" xfId="2" applyFont="1" applyBorder="1" applyAlignment="1" applyProtection="1">
      <alignment horizontal="center"/>
    </xf>
    <xf numFmtId="165" fontId="4" fillId="0" borderId="3" xfId="2" applyFont="1" applyBorder="1" applyProtection="1"/>
    <xf numFmtId="0" fontId="3" fillId="0" borderId="3" xfId="0" quotePrefix="1" applyFont="1" applyBorder="1" applyProtection="1"/>
    <xf numFmtId="167" fontId="3" fillId="0" borderId="3" xfId="2" applyNumberFormat="1" applyFont="1" applyBorder="1" applyProtection="1"/>
    <xf numFmtId="165" fontId="3" fillId="0" borderId="3" xfId="2" applyFont="1" applyBorder="1" applyAlignment="1" applyProtection="1">
      <alignment horizontal="center"/>
    </xf>
    <xf numFmtId="0" fontId="3" fillId="0" borderId="3" xfId="0" applyFont="1" applyBorder="1" applyProtection="1"/>
    <xf numFmtId="167" fontId="3" fillId="0" borderId="3" xfId="0" applyNumberFormat="1" applyFont="1" applyBorder="1" applyProtection="1"/>
    <xf numFmtId="165" fontId="3" fillId="0" borderId="3" xfId="2" quotePrefix="1" applyFont="1" applyBorder="1" applyProtection="1"/>
    <xf numFmtId="0" fontId="3" fillId="0" borderId="3" xfId="0" applyFont="1" applyBorder="1"/>
    <xf numFmtId="0" fontId="4" fillId="0" borderId="3" xfId="0" applyFont="1" applyBorder="1"/>
    <xf numFmtId="0" fontId="3" fillId="0" borderId="3" xfId="0" quotePrefix="1" applyFont="1" applyBorder="1"/>
    <xf numFmtId="0" fontId="4" fillId="0" borderId="3" xfId="0" applyFont="1" applyBorder="1" applyAlignment="1">
      <alignment horizontal="right"/>
    </xf>
    <xf numFmtId="0" fontId="4" fillId="0" borderId="0" xfId="0" applyFont="1" applyBorder="1" applyAlignment="1">
      <alignment horizontal="center"/>
    </xf>
    <xf numFmtId="167" fontId="3" fillId="0" borderId="0" xfId="0" applyNumberFormat="1" applyFont="1" applyBorder="1"/>
    <xf numFmtId="0" fontId="1" fillId="0" borderId="0" xfId="0" applyFont="1" applyFill="1" applyBorder="1"/>
    <xf numFmtId="167" fontId="1" fillId="0" borderId="0" xfId="2" applyNumberFormat="1" applyFont="1" applyFill="1" applyBorder="1"/>
    <xf numFmtId="0" fontId="6" fillId="0" borderId="0" xfId="0" applyFont="1" applyBorder="1"/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right"/>
    </xf>
    <xf numFmtId="165" fontId="0" fillId="0" borderId="0" xfId="0" applyNumberFormat="1" applyBorder="1"/>
    <xf numFmtId="0" fontId="4" fillId="0" borderId="0" xfId="0" applyFont="1" applyBorder="1" applyAlignment="1">
      <alignment horizontal="center" vertical="center"/>
    </xf>
    <xf numFmtId="165" fontId="3" fillId="23" borderId="0" xfId="2" applyFont="1" applyFill="1" applyBorder="1"/>
    <xf numFmtId="0" fontId="3" fillId="23" borderId="0" xfId="0" applyFont="1" applyFill="1" applyBorder="1"/>
    <xf numFmtId="165" fontId="4" fillId="23" borderId="0" xfId="2" applyFont="1" applyFill="1" applyBorder="1"/>
    <xf numFmtId="0" fontId="4" fillId="23" borderId="0" xfId="0" applyFont="1" applyFill="1" applyBorder="1"/>
    <xf numFmtId="165" fontId="3" fillId="0" borderId="5" xfId="2" applyFont="1" applyBorder="1"/>
    <xf numFmtId="167" fontId="3" fillId="0" borderId="5" xfId="2" applyNumberFormat="1" applyFont="1" applyBorder="1"/>
    <xf numFmtId="0" fontId="5" fillId="0" borderId="0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6" xfId="0" applyFont="1" applyBorder="1"/>
    <xf numFmtId="0" fontId="5" fillId="0" borderId="9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3" fillId="0" borderId="9" xfId="0" applyFont="1" applyBorder="1"/>
    <xf numFmtId="0" fontId="4" fillId="0" borderId="9" xfId="0" applyFont="1" applyBorder="1"/>
    <xf numFmtId="0" fontId="3" fillId="0" borderId="10" xfId="0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12" xfId="0" applyFont="1" applyBorder="1"/>
    <xf numFmtId="0" fontId="2" fillId="0" borderId="4" xfId="0" applyFont="1" applyBorder="1"/>
    <xf numFmtId="0" fontId="2" fillId="0" borderId="4" xfId="0" applyFont="1" applyBorder="1" applyProtection="1">
      <protection locked="0"/>
    </xf>
    <xf numFmtId="170" fontId="7" fillId="0" borderId="7" xfId="2" applyNumberFormat="1" applyFont="1" applyBorder="1" applyProtection="1">
      <protection locked="0"/>
    </xf>
    <xf numFmtId="164" fontId="3" fillId="0" borderId="7" xfId="3" applyFont="1" applyBorder="1"/>
    <xf numFmtId="164" fontId="3" fillId="0" borderId="7" xfId="3" applyFont="1" applyBorder="1" applyAlignment="1">
      <alignment horizontal="left"/>
    </xf>
    <xf numFmtId="0" fontId="1" fillId="5" borderId="4" xfId="0" applyFont="1" applyFill="1" applyBorder="1" applyProtection="1"/>
    <xf numFmtId="173" fontId="3" fillId="0" borderId="3" xfId="2" applyNumberFormat="1" applyFont="1" applyBorder="1" applyProtection="1"/>
    <xf numFmtId="173" fontId="3" fillId="0" borderId="3" xfId="3" applyNumberFormat="1" applyFont="1" applyBorder="1" applyProtection="1"/>
    <xf numFmtId="173" fontId="3" fillId="0" borderId="3" xfId="3" quotePrefix="1" applyNumberFormat="1" applyFont="1" applyBorder="1" applyAlignment="1" applyProtection="1">
      <alignment horizontal="center"/>
    </xf>
    <xf numFmtId="173" fontId="3" fillId="0" borderId="3" xfId="2" quotePrefix="1" applyNumberFormat="1" applyFont="1" applyBorder="1" applyAlignment="1" applyProtection="1">
      <alignment horizontal="center"/>
    </xf>
    <xf numFmtId="173" fontId="4" fillId="0" borderId="3" xfId="3" applyNumberFormat="1" applyFont="1" applyBorder="1" applyProtection="1"/>
    <xf numFmtId="173" fontId="4" fillId="0" borderId="3" xfId="3" quotePrefix="1" applyNumberFormat="1" applyFont="1" applyBorder="1" applyAlignment="1" applyProtection="1">
      <alignment horizontal="center"/>
    </xf>
    <xf numFmtId="165" fontId="16" fillId="0" borderId="0" xfId="2" applyFont="1" applyAlignment="1">
      <alignment horizontal="right" vertical="center"/>
    </xf>
    <xf numFmtId="174" fontId="3" fillId="0" borderId="3" xfId="2" applyNumberFormat="1" applyFont="1" applyBorder="1"/>
    <xf numFmtId="0" fontId="2" fillId="0" borderId="12" xfId="0" applyFont="1" applyBorder="1" applyProtection="1"/>
    <xf numFmtId="0" fontId="2" fillId="0" borderId="4" xfId="0" applyFont="1" applyFill="1" applyBorder="1" applyProtection="1"/>
    <xf numFmtId="166" fontId="1" fillId="0" borderId="7" xfId="2" applyNumberFormat="1" applyFont="1" applyBorder="1" applyProtection="1"/>
    <xf numFmtId="165" fontId="33" fillId="0" borderId="0" xfId="0" applyNumberFormat="1" applyFont="1" applyAlignment="1">
      <alignment horizontal="centerContinuous"/>
    </xf>
    <xf numFmtId="0" fontId="33" fillId="0" borderId="0" xfId="0" applyFont="1" applyAlignment="1">
      <alignment horizontal="centerContinuous"/>
    </xf>
    <xf numFmtId="165" fontId="33" fillId="0" borderId="0" xfId="2" applyFont="1" applyAlignment="1">
      <alignment horizontal="centerContinuous"/>
    </xf>
    <xf numFmtId="0" fontId="34" fillId="0" borderId="3" xfId="0" applyFont="1" applyBorder="1" applyAlignment="1">
      <alignment horizontal="center" vertical="center"/>
    </xf>
    <xf numFmtId="165" fontId="34" fillId="0" borderId="3" xfId="2" applyFont="1" applyBorder="1" applyAlignment="1">
      <alignment horizontal="center" vertical="center"/>
    </xf>
    <xf numFmtId="0" fontId="35" fillId="0" borderId="3" xfId="0" applyFont="1" applyFill="1" applyBorder="1" applyAlignment="1">
      <alignment horizontal="center" vertical="center"/>
    </xf>
    <xf numFmtId="0" fontId="35" fillId="0" borderId="3" xfId="0" applyFont="1" applyFill="1" applyBorder="1" applyAlignment="1">
      <alignment vertical="center"/>
    </xf>
    <xf numFmtId="165" fontId="35" fillId="0" borderId="3" xfId="2" applyFont="1" applyFill="1" applyBorder="1" applyAlignment="1">
      <alignment horizontal="right" vertical="center"/>
    </xf>
    <xf numFmtId="165" fontId="36" fillId="0" borderId="3" xfId="2" applyFont="1" applyBorder="1"/>
    <xf numFmtId="165" fontId="34" fillId="0" borderId="3" xfId="2" applyFont="1" applyFill="1" applyBorder="1" applyAlignment="1">
      <alignment horizontal="right" vertical="center"/>
    </xf>
    <xf numFmtId="165" fontId="33" fillId="0" borderId="3" xfId="2" applyFont="1" applyBorder="1"/>
    <xf numFmtId="0" fontId="34" fillId="0" borderId="0" xfId="0" applyFont="1" applyFill="1" applyBorder="1" applyAlignment="1">
      <alignment horizontal="center" vertical="center"/>
    </xf>
    <xf numFmtId="165" fontId="34" fillId="0" borderId="0" xfId="2" applyFont="1" applyFill="1" applyBorder="1" applyAlignment="1">
      <alignment horizontal="right" vertical="center"/>
    </xf>
    <xf numFmtId="175" fontId="7" fillId="0" borderId="7" xfId="2" applyNumberFormat="1" applyFont="1" applyBorder="1" applyProtection="1">
      <protection locked="0"/>
    </xf>
    <xf numFmtId="175" fontId="7" fillId="0" borderId="7" xfId="2" applyNumberFormat="1" applyFont="1" applyFill="1" applyBorder="1" applyProtection="1">
      <protection locked="0"/>
    </xf>
    <xf numFmtId="175" fontId="35" fillId="0" borderId="3" xfId="2" applyNumberFormat="1" applyFont="1" applyFill="1" applyBorder="1" applyAlignment="1">
      <alignment horizontal="right" vertical="center"/>
    </xf>
    <xf numFmtId="176" fontId="7" fillId="0" borderId="7" xfId="2" applyNumberFormat="1" applyFont="1" applyBorder="1" applyProtection="1">
      <protection locked="0"/>
    </xf>
    <xf numFmtId="166" fontId="1" fillId="0" borderId="7" xfId="2" applyNumberFormat="1" applyFont="1" applyBorder="1" applyProtection="1">
      <protection locked="0"/>
    </xf>
    <xf numFmtId="0" fontId="4" fillId="0" borderId="0" xfId="0" applyFont="1" applyAlignment="1" applyProtection="1">
      <alignment horizontal="center"/>
    </xf>
    <xf numFmtId="0" fontId="5" fillId="0" borderId="0" xfId="0" applyFont="1" applyBorder="1" applyAlignment="1" applyProtection="1">
      <alignment horizontal="center"/>
    </xf>
    <xf numFmtId="165" fontId="4" fillId="0" borderId="0" xfId="2" applyFont="1" applyAlignment="1" applyProtection="1">
      <alignment vertical="center"/>
    </xf>
    <xf numFmtId="165" fontId="3" fillId="0" borderId="0" xfId="2" applyFont="1" applyAlignment="1" applyProtection="1">
      <alignment horizontal="center"/>
    </xf>
    <xf numFmtId="165" fontId="4" fillId="0" borderId="0" xfId="2" applyFont="1" applyAlignment="1" applyProtection="1">
      <alignment horizontal="center" vertical="center"/>
    </xf>
    <xf numFmtId="174" fontId="1" fillId="0" borderId="0" xfId="2" applyNumberFormat="1" applyFont="1" applyBorder="1" applyProtection="1">
      <protection locked="0"/>
    </xf>
    <xf numFmtId="174" fontId="1" fillId="0" borderId="7" xfId="2" applyNumberFormat="1" applyFont="1" applyBorder="1" applyProtection="1">
      <protection locked="0"/>
    </xf>
    <xf numFmtId="164" fontId="3" fillId="0" borderId="2" xfId="3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5" fillId="0" borderId="12" xfId="0" applyFont="1" applyBorder="1"/>
    <xf numFmtId="165" fontId="38" fillId="0" borderId="3" xfId="2" applyFont="1" applyFill="1" applyBorder="1" applyAlignment="1">
      <alignment horizontal="right" vertical="center"/>
    </xf>
    <xf numFmtId="165" fontId="5" fillId="0" borderId="0" xfId="0" applyNumberFormat="1" applyFont="1" applyBorder="1" applyAlignment="1" applyProtection="1"/>
    <xf numFmtId="165" fontId="4" fillId="0" borderId="0" xfId="0" applyNumberFormat="1" applyFont="1" applyAlignment="1" applyProtection="1">
      <alignment vertical="center"/>
    </xf>
    <xf numFmtId="0" fontId="4" fillId="0" borderId="0" xfId="0" applyFont="1" applyAlignment="1" applyProtection="1"/>
    <xf numFmtId="165" fontId="3" fillId="0" borderId="0" xfId="2" applyFont="1" applyAlignment="1" applyProtection="1"/>
    <xf numFmtId="165" fontId="4" fillId="0" borderId="0" xfId="2" applyFont="1" applyAlignment="1"/>
    <xf numFmtId="165" fontId="3" fillId="25" borderId="0" xfId="2" applyFont="1" applyFill="1" applyBorder="1"/>
    <xf numFmtId="165" fontId="4" fillId="25" borderId="0" xfId="2" applyFont="1" applyFill="1" applyBorder="1"/>
    <xf numFmtId="165" fontId="3" fillId="25" borderId="3" xfId="2" applyFont="1" applyFill="1" applyBorder="1" applyAlignment="1" applyProtection="1">
      <alignment horizontal="center"/>
    </xf>
    <xf numFmtId="0" fontId="4" fillId="25" borderId="3" xfId="0" applyFont="1" applyFill="1" applyBorder="1" applyAlignment="1" applyProtection="1">
      <alignment horizontal="center"/>
    </xf>
    <xf numFmtId="171" fontId="4" fillId="25" borderId="3" xfId="0" applyNumberFormat="1" applyFont="1" applyFill="1" applyBorder="1" applyAlignment="1" applyProtection="1">
      <alignment horizontal="center"/>
    </xf>
    <xf numFmtId="171" fontId="4" fillId="25" borderId="3" xfId="0" quotePrefix="1" applyNumberFormat="1" applyFont="1" applyFill="1" applyBorder="1" applyAlignment="1" applyProtection="1">
      <alignment horizontal="center"/>
    </xf>
    <xf numFmtId="173" fontId="4" fillId="25" borderId="3" xfId="3" applyNumberFormat="1" applyFont="1" applyFill="1" applyBorder="1" applyProtection="1"/>
    <xf numFmtId="173" fontId="4" fillId="25" borderId="3" xfId="2" applyNumberFormat="1" applyFont="1" applyFill="1" applyBorder="1" applyProtection="1"/>
    <xf numFmtId="164" fontId="3" fillId="0" borderId="3" xfId="3" applyFont="1" applyBorder="1" applyProtection="1"/>
    <xf numFmtId="164" fontId="4" fillId="25" borderId="3" xfId="3" applyFont="1" applyFill="1" applyBorder="1" applyProtection="1"/>
    <xf numFmtId="165" fontId="4" fillId="25" borderId="3" xfId="2" applyFont="1" applyFill="1" applyBorder="1" applyAlignment="1" applyProtection="1">
      <alignment horizontal="center"/>
    </xf>
    <xf numFmtId="0" fontId="4" fillId="25" borderId="2" xfId="0" applyFont="1" applyFill="1" applyBorder="1" applyAlignment="1"/>
    <xf numFmtId="0" fontId="4" fillId="25" borderId="16" xfId="0" applyFont="1" applyFill="1" applyBorder="1" applyAlignment="1"/>
    <xf numFmtId="0" fontId="1" fillId="0" borderId="6" xfId="0" applyFont="1" applyBorder="1" applyAlignment="1"/>
    <xf numFmtId="0" fontId="1" fillId="0" borderId="3" xfId="0" applyFont="1" applyBorder="1"/>
    <xf numFmtId="165" fontId="1" fillId="0" borderId="3" xfId="2" applyFont="1" applyBorder="1"/>
    <xf numFmtId="0" fontId="4" fillId="25" borderId="3" xfId="0" applyFont="1" applyFill="1" applyBorder="1" applyAlignment="1">
      <alignment horizontal="center"/>
    </xf>
    <xf numFmtId="174" fontId="4" fillId="25" borderId="3" xfId="2" applyNumberFormat="1" applyFont="1" applyFill="1" applyBorder="1"/>
    <xf numFmtId="174" fontId="3" fillId="25" borderId="3" xfId="2" applyNumberFormat="1" applyFont="1" applyFill="1" applyBorder="1"/>
    <xf numFmtId="0" fontId="4" fillId="25" borderId="1" xfId="0" applyFont="1" applyFill="1" applyBorder="1" applyAlignment="1"/>
    <xf numFmtId="0" fontId="3" fillId="25" borderId="4" xfId="0" applyFont="1" applyFill="1" applyBorder="1"/>
    <xf numFmtId="0" fontId="4" fillId="25" borderId="7" xfId="0" applyFont="1" applyFill="1" applyBorder="1" applyAlignment="1">
      <alignment horizontal="center"/>
    </xf>
    <xf numFmtId="165" fontId="4" fillId="25" borderId="8" xfId="2" applyFont="1" applyFill="1" applyBorder="1" applyAlignment="1">
      <alignment horizontal="center"/>
    </xf>
    <xf numFmtId="167" fontId="5" fillId="25" borderId="8" xfId="2" applyNumberFormat="1" applyFont="1" applyFill="1" applyBorder="1"/>
    <xf numFmtId="167" fontId="39" fillId="25" borderId="8" xfId="2" applyNumberFormat="1" applyFont="1" applyFill="1" applyBorder="1"/>
    <xf numFmtId="167" fontId="5" fillId="25" borderId="11" xfId="2" applyNumberFormat="1" applyFont="1" applyFill="1" applyBorder="1"/>
    <xf numFmtId="169" fontId="2" fillId="25" borderId="15" xfId="2" applyNumberFormat="1" applyFont="1" applyFill="1" applyBorder="1"/>
    <xf numFmtId="169" fontId="1" fillId="0" borderId="0" xfId="2" applyNumberFormat="1" applyFont="1" applyBorder="1"/>
    <xf numFmtId="169" fontId="1" fillId="0" borderId="5" xfId="2" applyNumberFormat="1" applyFont="1" applyBorder="1"/>
    <xf numFmtId="0" fontId="4" fillId="0" borderId="1" xfId="0" applyFont="1" applyBorder="1" applyAlignment="1">
      <alignment horizontal="center" vertical="center"/>
    </xf>
    <xf numFmtId="170" fontId="1" fillId="0" borderId="2" xfId="2" applyNumberFormat="1" applyFont="1" applyBorder="1" applyProtection="1"/>
    <xf numFmtId="170" fontId="1" fillId="0" borderId="7" xfId="2" applyNumberFormat="1" applyFont="1" applyBorder="1" applyProtection="1">
      <protection locked="0"/>
    </xf>
    <xf numFmtId="170" fontId="1" fillId="0" borderId="7" xfId="2" applyNumberFormat="1" applyFont="1" applyBorder="1" applyProtection="1"/>
    <xf numFmtId="170" fontId="1" fillId="0" borderId="0" xfId="2" applyNumberFormat="1" applyFont="1" applyBorder="1" applyProtection="1">
      <protection locked="0"/>
    </xf>
    <xf numFmtId="169" fontId="2" fillId="25" borderId="5" xfId="2" applyNumberFormat="1" applyFont="1" applyFill="1" applyBorder="1"/>
    <xf numFmtId="169" fontId="4" fillId="25" borderId="5" xfId="2" applyNumberFormat="1" applyFont="1" applyFill="1" applyBorder="1"/>
    <xf numFmtId="0" fontId="1" fillId="0" borderId="1" xfId="0" applyFont="1" applyBorder="1"/>
    <xf numFmtId="0" fontId="4" fillId="0" borderId="1" xfId="0" applyFont="1" applyBorder="1" applyAlignment="1">
      <alignment vertical="center"/>
    </xf>
    <xf numFmtId="0" fontId="2" fillId="25" borderId="1" xfId="0" applyFont="1" applyFill="1" applyBorder="1"/>
    <xf numFmtId="169" fontId="1" fillId="25" borderId="0" xfId="2" applyNumberFormat="1" applyFont="1" applyFill="1" applyBorder="1"/>
    <xf numFmtId="165" fontId="4" fillId="25" borderId="17" xfId="0" applyNumberFormat="1" applyFont="1" applyFill="1" applyBorder="1" applyAlignment="1">
      <alignment horizontal="right" wrapText="1"/>
    </xf>
    <xf numFmtId="165" fontId="4" fillId="25" borderId="18" xfId="0" applyNumberFormat="1" applyFont="1" applyFill="1" applyBorder="1" applyAlignment="1">
      <alignment horizontal="right"/>
    </xf>
    <xf numFmtId="169" fontId="4" fillId="25" borderId="11" xfId="2" applyNumberFormat="1" applyFont="1" applyFill="1" applyBorder="1"/>
    <xf numFmtId="0" fontId="4" fillId="25" borderId="3" xfId="0" applyFont="1" applyFill="1" applyBorder="1"/>
    <xf numFmtId="0" fontId="3" fillId="0" borderId="13" xfId="0" applyFont="1" applyBorder="1"/>
    <xf numFmtId="164" fontId="3" fillId="0" borderId="14" xfId="3" applyFont="1" applyBorder="1"/>
    <xf numFmtId="0" fontId="3" fillId="0" borderId="4" xfId="0" applyFont="1" applyBorder="1"/>
    <xf numFmtId="168" fontId="0" fillId="0" borderId="0" xfId="1" applyNumberFormat="1" applyFont="1"/>
    <xf numFmtId="0" fontId="0" fillId="17" borderId="0" xfId="0" applyFill="1"/>
    <xf numFmtId="168" fontId="3" fillId="0" borderId="0" xfId="1" applyNumberFormat="1" applyFont="1"/>
    <xf numFmtId="0" fontId="0" fillId="0" borderId="0" xfId="0" applyFont="1" applyBorder="1" applyAlignment="1">
      <alignment vertical="center"/>
    </xf>
    <xf numFmtId="168" fontId="3" fillId="0" borderId="0" xfId="1" applyNumberFormat="1" applyFont="1" applyBorder="1"/>
    <xf numFmtId="0" fontId="41" fillId="0" borderId="33" xfId="0" applyFont="1" applyBorder="1" applyAlignment="1">
      <alignment horizontal="center" vertical="center"/>
    </xf>
    <xf numFmtId="0" fontId="41" fillId="0" borderId="9" xfId="0" applyFont="1" applyBorder="1" applyAlignment="1">
      <alignment horizontal="center" vertical="center"/>
    </xf>
    <xf numFmtId="0" fontId="41" fillId="17" borderId="9" xfId="0" applyFont="1" applyFill="1" applyBorder="1" applyAlignment="1">
      <alignment horizontal="center" vertical="center"/>
    </xf>
    <xf numFmtId="0" fontId="41" fillId="0" borderId="0" xfId="0" applyFont="1"/>
    <xf numFmtId="168" fontId="41" fillId="0" borderId="0" xfId="1" applyNumberFormat="1" applyFont="1"/>
    <xf numFmtId="0" fontId="41" fillId="0" borderId="0" xfId="0" applyFont="1" applyBorder="1" applyAlignment="1">
      <alignment vertical="center"/>
    </xf>
    <xf numFmtId="168" fontId="41" fillId="0" borderId="0" xfId="1" applyNumberFormat="1" applyFont="1" applyBorder="1"/>
    <xf numFmtId="0" fontId="3" fillId="0" borderId="19" xfId="0" applyFont="1" applyBorder="1" applyAlignment="1">
      <alignment horizontal="center"/>
    </xf>
    <xf numFmtId="0" fontId="3" fillId="0" borderId="30" xfId="0" applyFont="1" applyBorder="1" applyAlignment="1">
      <alignment vertical="center"/>
    </xf>
    <xf numFmtId="168" fontId="3" fillId="0" borderId="30" xfId="1" applyNumberFormat="1" applyFont="1" applyBorder="1"/>
    <xf numFmtId="168" fontId="3" fillId="0" borderId="30" xfId="1" quotePrefix="1" applyNumberFormat="1" applyFont="1" applyBorder="1"/>
    <xf numFmtId="168" fontId="3" fillId="17" borderId="30" xfId="1" applyNumberFormat="1" applyFont="1" applyFill="1" applyBorder="1"/>
    <xf numFmtId="0" fontId="3" fillId="0" borderId="34" xfId="0" applyFont="1" applyBorder="1" applyAlignment="1">
      <alignment horizontal="center"/>
    </xf>
    <xf numFmtId="0" fontId="3" fillId="0" borderId="3" xfId="0" applyFont="1" applyBorder="1" applyAlignment="1">
      <alignment vertical="center"/>
    </xf>
    <xf numFmtId="168" fontId="3" fillId="0" borderId="3" xfId="1" applyNumberFormat="1" applyFont="1" applyBorder="1"/>
    <xf numFmtId="168" fontId="3" fillId="17" borderId="3" xfId="1" applyNumberFormat="1" applyFont="1" applyFill="1" applyBorder="1"/>
    <xf numFmtId="168" fontId="3" fillId="0" borderId="0" xfId="0" applyNumberFormat="1" applyFont="1"/>
    <xf numFmtId="168" fontId="0" fillId="0" borderId="0" xfId="0" applyNumberFormat="1" applyFont="1" applyBorder="1" applyAlignment="1">
      <alignment vertical="center"/>
    </xf>
    <xf numFmtId="0" fontId="3" fillId="17" borderId="3" xfId="0" applyFont="1" applyFill="1" applyBorder="1" applyAlignment="1">
      <alignment vertical="center"/>
    </xf>
    <xf numFmtId="0" fontId="3" fillId="17" borderId="0" xfId="0" applyFont="1" applyFill="1"/>
    <xf numFmtId="168" fontId="3" fillId="17" borderId="0" xfId="1" applyNumberFormat="1" applyFont="1" applyFill="1"/>
    <xf numFmtId="0" fontId="0" fillId="17" borderId="0" xfId="0" applyFont="1" applyFill="1" applyBorder="1" applyAlignment="1">
      <alignment vertical="center"/>
    </xf>
    <xf numFmtId="168" fontId="3" fillId="17" borderId="0" xfId="1" applyNumberFormat="1" applyFont="1" applyFill="1" applyBorder="1"/>
    <xf numFmtId="167" fontId="0" fillId="17" borderId="0" xfId="0" applyNumberFormat="1" applyFont="1" applyFill="1" applyBorder="1" applyAlignment="1">
      <alignment vertical="center"/>
    </xf>
    <xf numFmtId="0" fontId="3" fillId="0" borderId="6" xfId="0" applyFont="1" applyBorder="1" applyAlignment="1">
      <alignment vertical="center"/>
    </xf>
    <xf numFmtId="168" fontId="3" fillId="0" borderId="6" xfId="1" applyNumberFormat="1" applyFont="1" applyBorder="1"/>
    <xf numFmtId="168" fontId="0" fillId="0" borderId="0" xfId="1" applyNumberFormat="1" applyFont="1" applyBorder="1"/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17" borderId="0" xfId="0" applyFont="1" applyFill="1" applyAlignment="1">
      <alignment vertical="center"/>
    </xf>
    <xf numFmtId="165" fontId="3" fillId="0" borderId="0" xfId="0" applyNumberFormat="1" applyFont="1" applyAlignment="1">
      <alignment vertical="center"/>
    </xf>
    <xf numFmtId="0" fontId="4" fillId="0" borderId="0" xfId="0" applyFont="1" applyBorder="1" applyAlignment="1">
      <alignment vertical="center"/>
    </xf>
    <xf numFmtId="0" fontId="4" fillId="17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165" fontId="3" fillId="17" borderId="0" xfId="0" applyNumberFormat="1" applyFont="1" applyFill="1" applyAlignment="1">
      <alignment vertical="center"/>
    </xf>
    <xf numFmtId="0" fontId="42" fillId="0" borderId="0" xfId="0" applyFont="1" applyBorder="1" applyAlignment="1"/>
    <xf numFmtId="0" fontId="42" fillId="17" borderId="3" xfId="0" applyFont="1" applyFill="1" applyBorder="1" applyAlignment="1">
      <alignment horizontal="center" vertical="center" wrapText="1"/>
    </xf>
    <xf numFmtId="0" fontId="42" fillId="0" borderId="0" xfId="0" applyFont="1" applyBorder="1" applyAlignment="1">
      <alignment horizontal="center" vertical="center"/>
    </xf>
    <xf numFmtId="0" fontId="0" fillId="17" borderId="3" xfId="0" applyFill="1" applyBorder="1"/>
    <xf numFmtId="3" fontId="0" fillId="17" borderId="3" xfId="0" applyNumberFormat="1" applyFill="1" applyBorder="1"/>
    <xf numFmtId="3" fontId="0" fillId="17" borderId="0" xfId="0" applyNumberFormat="1" applyFill="1" applyBorder="1"/>
    <xf numFmtId="3" fontId="0" fillId="0" borderId="0" xfId="0" applyNumberFormat="1" applyBorder="1"/>
    <xf numFmtId="3" fontId="0" fillId="0" borderId="3" xfId="0" applyNumberFormat="1" applyBorder="1"/>
    <xf numFmtId="0" fontId="0" fillId="26" borderId="0" xfId="0" applyFill="1"/>
    <xf numFmtId="0" fontId="0" fillId="12" borderId="0" xfId="0" applyFill="1"/>
    <xf numFmtId="41" fontId="0" fillId="17" borderId="3" xfId="2" applyNumberFormat="1" applyFont="1" applyFill="1" applyBorder="1" applyAlignment="1">
      <alignment horizontal="right"/>
    </xf>
    <xf numFmtId="3" fontId="43" fillId="17" borderId="3" xfId="0" applyNumberFormat="1" applyFont="1" applyFill="1" applyBorder="1"/>
    <xf numFmtId="3" fontId="0" fillId="17" borderId="0" xfId="0" applyNumberFormat="1" applyFill="1"/>
    <xf numFmtId="0" fontId="0" fillId="13" borderId="0" xfId="0" applyFill="1"/>
    <xf numFmtId="3" fontId="0" fillId="0" borderId="0" xfId="0" applyNumberFormat="1"/>
    <xf numFmtId="0" fontId="42" fillId="0" borderId="0" xfId="0" applyFont="1"/>
    <xf numFmtId="0" fontId="0" fillId="0" borderId="3" xfId="0" applyBorder="1"/>
    <xf numFmtId="0" fontId="1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horizontal="center" vertical="center"/>
    </xf>
    <xf numFmtId="168" fontId="0" fillId="0" borderId="0" xfId="1" applyNumberFormat="1" applyFont="1" applyBorder="1" applyAlignment="1">
      <alignment vertical="center"/>
    </xf>
    <xf numFmtId="165" fontId="0" fillId="0" borderId="0" xfId="0" applyNumberFormat="1" applyFont="1" applyBorder="1" applyAlignment="1">
      <alignment vertical="center"/>
    </xf>
    <xf numFmtId="167" fontId="0" fillId="0" borderId="0" xfId="0" applyNumberFormat="1" applyFont="1" applyBorder="1" applyAlignment="1">
      <alignment vertical="center"/>
    </xf>
    <xf numFmtId="0" fontId="0" fillId="0" borderId="0" xfId="0" applyFont="1" applyAlignment="1">
      <alignment vertical="center"/>
    </xf>
    <xf numFmtId="0" fontId="0" fillId="17" borderId="0" xfId="0" applyFont="1" applyFill="1" applyAlignment="1">
      <alignment vertical="center"/>
    </xf>
    <xf numFmtId="168" fontId="0" fillId="17" borderId="0" xfId="1" applyNumberFormat="1" applyFont="1" applyFill="1" applyBorder="1" applyAlignment="1">
      <alignment vertical="center"/>
    </xf>
    <xf numFmtId="165" fontId="0" fillId="17" borderId="0" xfId="0" applyNumberFormat="1" applyFont="1" applyFill="1" applyBorder="1" applyAlignment="1">
      <alignment vertical="center"/>
    </xf>
    <xf numFmtId="165" fontId="1" fillId="0" borderId="0" xfId="0" applyNumberFormat="1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2" fillId="0" borderId="0" xfId="0" applyFont="1" applyAlignment="1">
      <alignment horizontal="center"/>
    </xf>
    <xf numFmtId="0" fontId="42" fillId="17" borderId="8" xfId="0" applyFont="1" applyFill="1" applyBorder="1" applyAlignment="1">
      <alignment horizontal="center"/>
    </xf>
    <xf numFmtId="0" fontId="42" fillId="17" borderId="3" xfId="0" applyFont="1" applyFill="1" applyBorder="1" applyAlignment="1">
      <alignment horizontal="center" vertical="center"/>
    </xf>
    <xf numFmtId="3" fontId="0" fillId="17" borderId="4" xfId="0" applyNumberFormat="1" applyFill="1" applyBorder="1"/>
    <xf numFmtId="0" fontId="0" fillId="17" borderId="8" xfId="0" applyFill="1" applyBorder="1"/>
    <xf numFmtId="0" fontId="42" fillId="12" borderId="3" xfId="0" applyFont="1" applyFill="1" applyBorder="1" applyAlignment="1">
      <alignment horizontal="center" vertical="center" wrapText="1"/>
    </xf>
    <xf numFmtId="3" fontId="0" fillId="12" borderId="3" xfId="0" applyNumberFormat="1" applyFill="1" applyBorder="1"/>
    <xf numFmtId="0" fontId="42" fillId="21" borderId="3" xfId="0" applyFont="1" applyFill="1" applyBorder="1" applyAlignment="1">
      <alignment horizontal="center" vertical="center" wrapText="1"/>
    </xf>
    <xf numFmtId="3" fontId="0" fillId="21" borderId="3" xfId="0" applyNumberFormat="1" applyFill="1" applyBorder="1"/>
    <xf numFmtId="0" fontId="3" fillId="0" borderId="35" xfId="0" applyFont="1" applyBorder="1" applyAlignment="1">
      <alignment horizontal="center"/>
    </xf>
    <xf numFmtId="168" fontId="3" fillId="0" borderId="20" xfId="1" quotePrefix="1" applyNumberFormat="1" applyFont="1" applyBorder="1"/>
    <xf numFmtId="168" fontId="3" fillId="0" borderId="23" xfId="1" applyNumberFormat="1" applyFont="1" applyBorder="1"/>
    <xf numFmtId="168" fontId="3" fillId="17" borderId="23" xfId="1" applyNumberFormat="1" applyFont="1" applyFill="1" applyBorder="1"/>
    <xf numFmtId="165" fontId="3" fillId="0" borderId="3" xfId="2" applyFont="1" applyBorder="1"/>
    <xf numFmtId="0" fontId="3" fillId="0" borderId="4" xfId="0" applyFont="1" applyFill="1" applyBorder="1"/>
    <xf numFmtId="3" fontId="1" fillId="17" borderId="0" xfId="0" applyNumberFormat="1" applyFont="1" applyFill="1"/>
    <xf numFmtId="165" fontId="3" fillId="0" borderId="30" xfId="2" applyFont="1" applyBorder="1"/>
    <xf numFmtId="0" fontId="44" fillId="0" borderId="3" xfId="0" applyFont="1" applyBorder="1" applyAlignment="1">
      <alignment horizontal="center" vertical="center" wrapText="1"/>
    </xf>
    <xf numFmtId="0" fontId="45" fillId="0" borderId="3" xfId="0" applyFont="1" applyBorder="1"/>
    <xf numFmtId="17" fontId="45" fillId="0" borderId="3" xfId="0" applyNumberFormat="1" applyFont="1" applyBorder="1"/>
    <xf numFmtId="165" fontId="45" fillId="0" borderId="3" xfId="2" applyFont="1" applyBorder="1"/>
    <xf numFmtId="41" fontId="45" fillId="0" borderId="3" xfId="0" applyNumberFormat="1" applyFont="1" applyBorder="1"/>
    <xf numFmtId="0" fontId="47" fillId="0" borderId="0" xfId="0" applyFont="1"/>
    <xf numFmtId="0" fontId="46" fillId="0" borderId="0" xfId="0" applyFont="1"/>
    <xf numFmtId="0" fontId="48" fillId="0" borderId="0" xfId="0" applyFont="1"/>
    <xf numFmtId="0" fontId="48" fillId="0" borderId="3" xfId="0" applyFont="1" applyBorder="1"/>
    <xf numFmtId="3" fontId="48" fillId="17" borderId="3" xfId="0" applyNumberFormat="1" applyFont="1" applyFill="1" applyBorder="1"/>
    <xf numFmtId="3" fontId="48" fillId="0" borderId="0" xfId="0" applyNumberFormat="1" applyFont="1"/>
    <xf numFmtId="14" fontId="48" fillId="0" borderId="34" xfId="5" applyNumberFormat="1" applyFont="1" applyBorder="1" applyAlignment="1">
      <alignment horizontal="center" vertical="center"/>
    </xf>
    <xf numFmtId="165" fontId="48" fillId="0" borderId="3" xfId="5" applyFont="1" applyBorder="1" applyAlignment="1">
      <alignment vertical="center"/>
    </xf>
    <xf numFmtId="165" fontId="48" fillId="0" borderId="37" xfId="5" applyFont="1" applyBorder="1" applyAlignment="1">
      <alignment vertical="center"/>
    </xf>
    <xf numFmtId="14" fontId="48" fillId="0" borderId="22" xfId="5" applyNumberFormat="1" applyFont="1" applyBorder="1" applyAlignment="1">
      <alignment horizontal="center" vertical="center"/>
    </xf>
    <xf numFmtId="165" fontId="48" fillId="0" borderId="27" xfId="5" applyFont="1" applyBorder="1" applyAlignment="1">
      <alignment vertical="center"/>
    </xf>
    <xf numFmtId="165" fontId="48" fillId="0" borderId="0" xfId="5" applyFont="1" applyAlignment="1">
      <alignment vertical="center"/>
    </xf>
    <xf numFmtId="165" fontId="49" fillId="0" borderId="0" xfId="5" applyFont="1" applyAlignment="1">
      <alignment horizontal="center" vertical="center"/>
    </xf>
    <xf numFmtId="165" fontId="48" fillId="0" borderId="0" xfId="5" applyFont="1" applyAlignment="1">
      <alignment horizontal="center" vertical="center"/>
    </xf>
    <xf numFmtId="165" fontId="49" fillId="0" borderId="19" xfId="5" applyFont="1" applyBorder="1" applyAlignment="1">
      <alignment horizontal="center" vertical="center"/>
    </xf>
    <xf numFmtId="165" fontId="49" fillId="0" borderId="30" xfId="5" applyFont="1" applyBorder="1" applyAlignment="1">
      <alignment horizontal="center" vertical="center"/>
    </xf>
    <xf numFmtId="165" fontId="49" fillId="0" borderId="21" xfId="5" applyFont="1" applyBorder="1" applyAlignment="1">
      <alignment horizontal="center" vertical="center"/>
    </xf>
    <xf numFmtId="165" fontId="48" fillId="0" borderId="24" xfId="5" applyFont="1" applyBorder="1" applyAlignment="1">
      <alignment vertical="center"/>
    </xf>
    <xf numFmtId="165" fontId="48" fillId="0" borderId="0" xfId="4" applyNumberFormat="1" applyFont="1" applyBorder="1" applyAlignment="1">
      <alignment vertical="center"/>
    </xf>
    <xf numFmtId="0" fontId="48" fillId="0" borderId="0" xfId="4" applyFont="1" applyBorder="1" applyAlignment="1">
      <alignment vertical="center"/>
    </xf>
    <xf numFmtId="168" fontId="48" fillId="0" borderId="0" xfId="1" applyNumberFormat="1" applyFont="1" applyBorder="1" applyAlignment="1">
      <alignment vertical="center"/>
    </xf>
    <xf numFmtId="165" fontId="48" fillId="0" borderId="0" xfId="5" applyFont="1" applyBorder="1" applyAlignment="1">
      <alignment vertical="center"/>
    </xf>
    <xf numFmtId="165" fontId="48" fillId="0" borderId="27" xfId="4" applyNumberFormat="1" applyFont="1" applyBorder="1" applyAlignment="1">
      <alignment vertical="center"/>
    </xf>
    <xf numFmtId="0" fontId="48" fillId="0" borderId="0" xfId="4" applyFont="1" applyBorder="1" applyAlignment="1">
      <alignment horizontal="center" vertical="center"/>
    </xf>
    <xf numFmtId="165" fontId="49" fillId="0" borderId="0" xfId="4" applyNumberFormat="1" applyFont="1" applyBorder="1" applyAlignment="1">
      <alignment vertical="center"/>
    </xf>
    <xf numFmtId="0" fontId="49" fillId="0" borderId="0" xfId="4" applyFont="1" applyBorder="1" applyAlignment="1">
      <alignment vertical="center"/>
    </xf>
    <xf numFmtId="0" fontId="48" fillId="0" borderId="0" xfId="0" applyFont="1" applyBorder="1" applyAlignment="1">
      <alignment horizontal="center" vertical="center"/>
    </xf>
    <xf numFmtId="165" fontId="48" fillId="0" borderId="0" xfId="0" applyNumberFormat="1" applyFont="1" applyBorder="1" applyAlignment="1">
      <alignment horizontal="center" vertical="center"/>
    </xf>
    <xf numFmtId="0" fontId="48" fillId="0" borderId="0" xfId="0" applyFont="1" applyBorder="1" applyAlignment="1">
      <alignment horizontal="left" vertical="center"/>
    </xf>
    <xf numFmtId="177" fontId="48" fillId="0" borderId="0" xfId="0" applyNumberFormat="1" applyFont="1" applyBorder="1" applyAlignment="1">
      <alignment horizontal="center" vertical="center"/>
    </xf>
    <xf numFmtId="0" fontId="49" fillId="0" borderId="0" xfId="0" applyFont="1" applyBorder="1" applyAlignment="1">
      <alignment horizontal="center" vertical="center"/>
    </xf>
    <xf numFmtId="165" fontId="48" fillId="0" borderId="0" xfId="0" applyNumberFormat="1" applyFont="1" applyBorder="1" applyAlignment="1">
      <alignment horizontal="left" vertical="center"/>
    </xf>
    <xf numFmtId="0" fontId="48" fillId="0" borderId="0" xfId="0" applyFont="1" applyBorder="1" applyAlignment="1">
      <alignment horizontal="right" vertical="center"/>
    </xf>
    <xf numFmtId="165" fontId="48" fillId="0" borderId="27" xfId="0" applyNumberFormat="1" applyFont="1" applyBorder="1" applyAlignment="1">
      <alignment horizontal="center" vertical="center"/>
    </xf>
    <xf numFmtId="0" fontId="48" fillId="0" borderId="0" xfId="0" applyFont="1" applyAlignment="1">
      <alignment vertical="center"/>
    </xf>
    <xf numFmtId="0" fontId="48" fillId="0" borderId="0" xfId="0" applyFont="1" applyBorder="1" applyAlignment="1">
      <alignment vertical="center"/>
    </xf>
    <xf numFmtId="165" fontId="48" fillId="0" borderId="0" xfId="2" applyFont="1" applyBorder="1" applyAlignment="1">
      <alignment vertical="center"/>
    </xf>
    <xf numFmtId="165" fontId="48" fillId="0" borderId="0" xfId="0" applyNumberFormat="1" applyFont="1" applyBorder="1" applyAlignment="1">
      <alignment vertical="center"/>
    </xf>
    <xf numFmtId="0" fontId="48" fillId="0" borderId="24" xfId="0" applyFont="1" applyBorder="1" applyAlignment="1">
      <alignment vertical="center"/>
    </xf>
    <xf numFmtId="165" fontId="48" fillId="0" borderId="0" xfId="0" applyNumberFormat="1" applyFont="1" applyAlignment="1">
      <alignment vertical="center"/>
    </xf>
    <xf numFmtId="165" fontId="48" fillId="0" borderId="0" xfId="2" applyNumberFormat="1" applyFont="1" applyBorder="1" applyAlignment="1">
      <alignment vertical="center"/>
    </xf>
    <xf numFmtId="165" fontId="48" fillId="0" borderId="0" xfId="2" applyFont="1" applyAlignment="1">
      <alignment vertical="center"/>
    </xf>
    <xf numFmtId="0" fontId="48" fillId="0" borderId="3" xfId="0" applyFont="1" applyBorder="1" applyAlignment="1">
      <alignment vertical="center" wrapText="1"/>
    </xf>
    <xf numFmtId="165" fontId="48" fillId="0" borderId="3" xfId="2" applyFont="1" applyBorder="1" applyAlignment="1">
      <alignment vertical="center"/>
    </xf>
    <xf numFmtId="0" fontId="48" fillId="0" borderId="3" xfId="0" applyFont="1" applyBorder="1" applyAlignment="1">
      <alignment vertical="center"/>
    </xf>
    <xf numFmtId="0" fontId="49" fillId="0" borderId="19" xfId="0" applyFont="1" applyBorder="1" applyAlignment="1">
      <alignment horizontal="center" vertical="center"/>
    </xf>
    <xf numFmtId="0" fontId="49" fillId="0" borderId="30" xfId="0" applyFont="1" applyBorder="1" applyAlignment="1">
      <alignment horizontal="center" vertical="center"/>
    </xf>
    <xf numFmtId="0" fontId="49" fillId="0" borderId="21" xfId="0" applyFont="1" applyBorder="1" applyAlignment="1">
      <alignment horizontal="center" vertical="center"/>
    </xf>
    <xf numFmtId="0" fontId="49" fillId="0" borderId="37" xfId="0" applyFont="1" applyBorder="1" applyAlignment="1">
      <alignment horizontal="center" vertical="center"/>
    </xf>
    <xf numFmtId="17" fontId="48" fillId="0" borderId="34" xfId="2" applyNumberFormat="1" applyFont="1" applyBorder="1" applyAlignment="1">
      <alignment horizontal="center" vertical="center"/>
    </xf>
    <xf numFmtId="0" fontId="48" fillId="0" borderId="37" xfId="0" applyFont="1" applyBorder="1" applyAlignment="1">
      <alignment vertical="center"/>
    </xf>
    <xf numFmtId="165" fontId="49" fillId="0" borderId="27" xfId="2" applyFont="1" applyBorder="1" applyAlignment="1">
      <alignment vertical="center"/>
    </xf>
    <xf numFmtId="0" fontId="51" fillId="0" borderId="3" xfId="0" applyFont="1" applyBorder="1"/>
    <xf numFmtId="0" fontId="49" fillId="0" borderId="31" xfId="0" applyFont="1" applyBorder="1" applyAlignment="1">
      <alignment horizontal="center"/>
    </xf>
    <xf numFmtId="0" fontId="49" fillId="0" borderId="32" xfId="0" applyFont="1" applyBorder="1" applyAlignment="1">
      <alignment horizontal="center"/>
    </xf>
    <xf numFmtId="0" fontId="48" fillId="0" borderId="34" xfId="0" applyFont="1" applyBorder="1" applyAlignment="1">
      <alignment horizontal="center"/>
    </xf>
    <xf numFmtId="0" fontId="48" fillId="0" borderId="30" xfId="0" applyFont="1" applyBorder="1"/>
    <xf numFmtId="165" fontId="48" fillId="0" borderId="21" xfId="5" applyFont="1" applyBorder="1"/>
    <xf numFmtId="165" fontId="48" fillId="0" borderId="37" xfId="5" applyFont="1" applyBorder="1"/>
    <xf numFmtId="0" fontId="48" fillId="0" borderId="42" xfId="0" applyFont="1" applyBorder="1" applyAlignment="1">
      <alignment horizontal="center"/>
    </xf>
    <xf numFmtId="0" fontId="48" fillId="0" borderId="6" xfId="0" applyFont="1" applyBorder="1"/>
    <xf numFmtId="165" fontId="48" fillId="0" borderId="39" xfId="5" applyFont="1" applyBorder="1"/>
    <xf numFmtId="0" fontId="48" fillId="0" borderId="43" xfId="0" applyFont="1" applyBorder="1" applyAlignment="1">
      <alignment horizontal="center"/>
    </xf>
    <xf numFmtId="0" fontId="49" fillId="0" borderId="44" xfId="0" applyFont="1" applyBorder="1"/>
    <xf numFmtId="165" fontId="49" fillId="0" borderId="45" xfId="5" applyFont="1" applyBorder="1"/>
    <xf numFmtId="0" fontId="48" fillId="0" borderId="0" xfId="0" applyFont="1" applyBorder="1" applyAlignment="1">
      <alignment horizontal="center"/>
    </xf>
    <xf numFmtId="0" fontId="48" fillId="0" borderId="0" xfId="0" applyFont="1" applyBorder="1"/>
    <xf numFmtId="165" fontId="48" fillId="0" borderId="0" xfId="5" applyFont="1" applyBorder="1"/>
    <xf numFmtId="165" fontId="49" fillId="0" borderId="0" xfId="5" applyFont="1" applyBorder="1"/>
    <xf numFmtId="17" fontId="48" fillId="0" borderId="34" xfId="0" applyNumberFormat="1" applyFont="1" applyBorder="1" applyAlignment="1">
      <alignment horizontal="center" vertical="center"/>
    </xf>
    <xf numFmtId="165" fontId="48" fillId="0" borderId="3" xfId="2" applyFont="1" applyBorder="1" applyAlignment="1">
      <alignment horizontal="center" vertical="center"/>
    </xf>
    <xf numFmtId="0" fontId="48" fillId="0" borderId="3" xfId="0" applyFont="1" applyBorder="1" applyAlignment="1">
      <alignment horizontal="left" vertical="center"/>
    </xf>
    <xf numFmtId="0" fontId="49" fillId="0" borderId="0" xfId="0" applyFont="1" applyBorder="1" applyAlignment="1">
      <alignment vertical="center"/>
    </xf>
    <xf numFmtId="0" fontId="49" fillId="0" borderId="0" xfId="0" applyFont="1" applyAlignment="1">
      <alignment vertical="center"/>
    </xf>
    <xf numFmtId="0" fontId="48" fillId="0" borderId="25" xfId="0" applyFont="1" applyBorder="1" applyAlignment="1">
      <alignment horizontal="center" vertical="center"/>
    </xf>
    <xf numFmtId="165" fontId="48" fillId="0" borderId="3" xfId="2" applyNumberFormat="1" applyFont="1" applyBorder="1" applyAlignment="1">
      <alignment vertical="center"/>
    </xf>
    <xf numFmtId="168" fontId="48" fillId="0" borderId="26" xfId="1" applyNumberFormat="1" applyFont="1" applyBorder="1" applyAlignment="1">
      <alignment vertical="center"/>
    </xf>
    <xf numFmtId="0" fontId="48" fillId="0" borderId="34" xfId="0" applyFont="1" applyBorder="1" applyAlignment="1">
      <alignment horizontal="center" vertical="center"/>
    </xf>
    <xf numFmtId="168" fontId="48" fillId="0" borderId="37" xfId="1" applyNumberFormat="1" applyFont="1" applyBorder="1" applyAlignment="1">
      <alignment vertical="center"/>
    </xf>
    <xf numFmtId="0" fontId="48" fillId="17" borderId="0" xfId="0" applyFont="1" applyFill="1" applyAlignment="1">
      <alignment vertical="center"/>
    </xf>
    <xf numFmtId="168" fontId="48" fillId="17" borderId="37" xfId="1" applyNumberFormat="1" applyFont="1" applyFill="1" applyBorder="1" applyAlignment="1">
      <alignment vertical="center"/>
    </xf>
    <xf numFmtId="168" fontId="48" fillId="17" borderId="0" xfId="1" applyNumberFormat="1" applyFont="1" applyFill="1" applyBorder="1" applyAlignment="1">
      <alignment vertical="center"/>
    </xf>
    <xf numFmtId="165" fontId="48" fillId="0" borderId="6" xfId="2" applyNumberFormat="1" applyFont="1" applyBorder="1" applyAlignment="1">
      <alignment vertical="center"/>
    </xf>
    <xf numFmtId="165" fontId="48" fillId="0" borderId="6" xfId="2" applyFont="1" applyBorder="1" applyAlignment="1">
      <alignment vertical="center"/>
    </xf>
    <xf numFmtId="165" fontId="48" fillId="17" borderId="3" xfId="2" applyNumberFormat="1" applyFont="1" applyFill="1" applyBorder="1" applyAlignment="1">
      <alignment vertical="center"/>
    </xf>
    <xf numFmtId="165" fontId="48" fillId="17" borderId="3" xfId="2" applyFont="1" applyFill="1" applyBorder="1" applyAlignment="1">
      <alignment vertical="center"/>
    </xf>
    <xf numFmtId="168" fontId="48" fillId="0" borderId="39" xfId="1" applyNumberFormat="1" applyFont="1" applyBorder="1" applyAlignment="1">
      <alignment vertical="center"/>
    </xf>
    <xf numFmtId="165" fontId="48" fillId="0" borderId="28" xfId="0" applyNumberFormat="1" applyFont="1" applyBorder="1" applyAlignment="1">
      <alignment vertical="center"/>
    </xf>
    <xf numFmtId="165" fontId="48" fillId="0" borderId="29" xfId="0" applyNumberFormat="1" applyFont="1" applyBorder="1" applyAlignment="1">
      <alignment vertical="center"/>
    </xf>
    <xf numFmtId="165" fontId="48" fillId="0" borderId="3" xfId="0" applyNumberFormat="1" applyFont="1" applyBorder="1" applyAlignment="1">
      <alignment vertical="center"/>
    </xf>
    <xf numFmtId="168" fontId="48" fillId="0" borderId="3" xfId="1" applyNumberFormat="1" applyFont="1" applyBorder="1" applyAlignment="1">
      <alignment vertical="center"/>
    </xf>
    <xf numFmtId="165" fontId="55" fillId="0" borderId="3" xfId="2" applyFont="1" applyBorder="1" applyAlignment="1">
      <alignment vertical="center"/>
    </xf>
    <xf numFmtId="0" fontId="48" fillId="17" borderId="3" xfId="0" applyFont="1" applyFill="1" applyBorder="1" applyAlignment="1">
      <alignment vertical="center"/>
    </xf>
    <xf numFmtId="165" fontId="48" fillId="17" borderId="3" xfId="0" applyNumberFormat="1" applyFont="1" applyFill="1" applyBorder="1" applyAlignment="1">
      <alignment vertical="center"/>
    </xf>
    <xf numFmtId="0" fontId="48" fillId="0" borderId="10" xfId="0" applyFont="1" applyBorder="1" applyAlignment="1">
      <alignment vertical="center"/>
    </xf>
    <xf numFmtId="165" fontId="48" fillId="0" borderId="10" xfId="2" applyNumberFormat="1" applyFont="1" applyBorder="1" applyAlignment="1">
      <alignment vertical="center"/>
    </xf>
    <xf numFmtId="165" fontId="48" fillId="0" borderId="10" xfId="2" applyFont="1" applyBorder="1" applyAlignment="1">
      <alignment vertical="center"/>
    </xf>
    <xf numFmtId="165" fontId="48" fillId="0" borderId="10" xfId="0" applyNumberFormat="1" applyFont="1" applyBorder="1" applyAlignment="1">
      <alignment vertical="center"/>
    </xf>
    <xf numFmtId="0" fontId="48" fillId="0" borderId="6" xfId="0" applyFont="1" applyBorder="1" applyAlignment="1">
      <alignment vertical="center"/>
    </xf>
    <xf numFmtId="165" fontId="48" fillId="0" borderId="6" xfId="0" applyNumberFormat="1" applyFont="1" applyBorder="1" applyAlignment="1">
      <alignment vertical="center"/>
    </xf>
    <xf numFmtId="0" fontId="48" fillId="0" borderId="0" xfId="4" applyFont="1" applyAlignment="1">
      <alignment vertical="center"/>
    </xf>
    <xf numFmtId="168" fontId="48" fillId="0" borderId="0" xfId="1" applyNumberFormat="1" applyFont="1" applyAlignment="1">
      <alignment vertical="center"/>
    </xf>
    <xf numFmtId="0" fontId="48" fillId="17" borderId="0" xfId="4" applyFont="1" applyFill="1" applyAlignment="1">
      <alignment vertical="center"/>
    </xf>
    <xf numFmtId="0" fontId="49" fillId="0" borderId="20" xfId="4" applyFont="1" applyBorder="1" applyAlignment="1">
      <alignment horizontal="center" vertical="center"/>
    </xf>
    <xf numFmtId="0" fontId="49" fillId="0" borderId="23" xfId="4" applyFont="1" applyBorder="1" applyAlignment="1">
      <alignment horizontal="center" vertical="center"/>
    </xf>
    <xf numFmtId="0" fontId="48" fillId="17" borderId="25" xfId="4" applyFont="1" applyFill="1" applyBorder="1" applyAlignment="1">
      <alignment horizontal="center" vertical="center"/>
    </xf>
    <xf numFmtId="0" fontId="48" fillId="0" borderId="10" xfId="4" applyFont="1" applyBorder="1" applyAlignment="1">
      <alignment vertical="center"/>
    </xf>
    <xf numFmtId="165" fontId="48" fillId="0" borderId="10" xfId="4" applyNumberFormat="1" applyFont="1" applyBorder="1" applyAlignment="1">
      <alignment vertical="center"/>
    </xf>
    <xf numFmtId="165" fontId="48" fillId="0" borderId="26" xfId="4" applyNumberFormat="1" applyFont="1" applyBorder="1" applyAlignment="1">
      <alignment vertical="center"/>
    </xf>
    <xf numFmtId="0" fontId="48" fillId="0" borderId="3" xfId="4" applyFont="1" applyBorder="1" applyAlignment="1">
      <alignment vertical="center"/>
    </xf>
    <xf numFmtId="165" fontId="48" fillId="0" borderId="3" xfId="4" applyNumberFormat="1" applyFont="1" applyBorder="1" applyAlignment="1">
      <alignment vertical="center"/>
    </xf>
    <xf numFmtId="0" fontId="55" fillId="0" borderId="0" xfId="4" applyFont="1" applyAlignment="1">
      <alignment vertical="center"/>
    </xf>
    <xf numFmtId="0" fontId="48" fillId="0" borderId="6" xfId="4" applyFont="1" applyBorder="1" applyAlignment="1">
      <alignment vertical="center"/>
    </xf>
    <xf numFmtId="165" fontId="48" fillId="0" borderId="6" xfId="4" applyNumberFormat="1" applyFont="1" applyBorder="1" applyAlignment="1">
      <alignment vertical="center"/>
    </xf>
    <xf numFmtId="0" fontId="49" fillId="0" borderId="0" xfId="4" applyFont="1" applyAlignment="1">
      <alignment vertical="center"/>
    </xf>
    <xf numFmtId="0" fontId="48" fillId="17" borderId="6" xfId="4" applyFont="1" applyFill="1" applyBorder="1" applyAlignment="1">
      <alignment vertical="center"/>
    </xf>
    <xf numFmtId="165" fontId="48" fillId="17" borderId="6" xfId="4" applyNumberFormat="1" applyFont="1" applyFill="1" applyBorder="1" applyAlignment="1">
      <alignment vertical="center"/>
    </xf>
    <xf numFmtId="165" fontId="48" fillId="17" borderId="26" xfId="4" applyNumberFormat="1" applyFont="1" applyFill="1" applyBorder="1" applyAlignment="1">
      <alignment vertical="center"/>
    </xf>
    <xf numFmtId="0" fontId="55" fillId="17" borderId="0" xfId="4" applyFont="1" applyFill="1" applyAlignment="1">
      <alignment vertical="center"/>
    </xf>
    <xf numFmtId="168" fontId="55" fillId="17" borderId="0" xfId="1" applyNumberFormat="1" applyFont="1" applyFill="1" applyAlignment="1">
      <alignment vertical="center"/>
    </xf>
    <xf numFmtId="165" fontId="48" fillId="0" borderId="49" xfId="4" applyNumberFormat="1" applyFont="1" applyBorder="1" applyAlignment="1">
      <alignment vertical="center"/>
    </xf>
    <xf numFmtId="165" fontId="48" fillId="0" borderId="37" xfId="4" applyNumberFormat="1" applyFont="1" applyBorder="1" applyAlignment="1">
      <alignment vertical="center"/>
    </xf>
    <xf numFmtId="0" fontId="48" fillId="0" borderId="23" xfId="4" applyFont="1" applyBorder="1" applyAlignment="1">
      <alignment vertical="center"/>
    </xf>
    <xf numFmtId="165" fontId="48" fillId="0" borderId="23" xfId="4" applyNumberFormat="1" applyFont="1" applyBorder="1" applyAlignment="1">
      <alignment vertical="center"/>
    </xf>
    <xf numFmtId="165" fontId="49" fillId="0" borderId="32" xfId="4" applyNumberFormat="1" applyFont="1" applyBorder="1" applyAlignment="1">
      <alignment vertical="center"/>
    </xf>
    <xf numFmtId="165" fontId="48" fillId="0" borderId="0" xfId="4" applyNumberFormat="1" applyFont="1" applyAlignment="1">
      <alignment vertical="center"/>
    </xf>
    <xf numFmtId="0" fontId="48" fillId="17" borderId="0" xfId="4" applyFont="1" applyFill="1" applyBorder="1" applyAlignment="1">
      <alignment vertical="center"/>
    </xf>
    <xf numFmtId="0" fontId="49" fillId="17" borderId="0" xfId="4" applyFont="1" applyFill="1" applyBorder="1" applyAlignment="1">
      <alignment vertical="center"/>
    </xf>
    <xf numFmtId="0" fontId="54" fillId="0" borderId="0" xfId="0" applyFont="1"/>
    <xf numFmtId="0" fontId="54" fillId="0" borderId="3" xfId="0" applyFont="1" applyBorder="1"/>
    <xf numFmtId="168" fontId="54" fillId="0" borderId="3" xfId="0" applyNumberFormat="1" applyFont="1" applyBorder="1"/>
    <xf numFmtId="0" fontId="53" fillId="0" borderId="3" xfId="0" applyFont="1" applyBorder="1" applyAlignment="1">
      <alignment horizontal="center"/>
    </xf>
    <xf numFmtId="0" fontId="56" fillId="0" borderId="3" xfId="0" applyFont="1" applyBorder="1"/>
    <xf numFmtId="0" fontId="54" fillId="17" borderId="3" xfId="0" applyFont="1" applyFill="1" applyBorder="1"/>
    <xf numFmtId="168" fontId="51" fillId="0" borderId="3" xfId="0" applyNumberFormat="1" applyFont="1" applyBorder="1"/>
    <xf numFmtId="0" fontId="50" fillId="0" borderId="3" xfId="0" applyFont="1" applyBorder="1"/>
    <xf numFmtId="168" fontId="50" fillId="0" borderId="3" xfId="0" applyNumberFormat="1" applyFont="1" applyBorder="1"/>
    <xf numFmtId="0" fontId="5" fillId="0" borderId="0" xfId="0" applyFont="1" applyAlignment="1">
      <alignment horizontal="center" vertical="center"/>
    </xf>
    <xf numFmtId="168" fontId="0" fillId="0" borderId="3" xfId="0" applyNumberFormat="1" applyBorder="1"/>
    <xf numFmtId="0" fontId="17" fillId="24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1" fillId="2" borderId="0" xfId="0" quotePrefix="1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19" fillId="2" borderId="0" xfId="0" applyFont="1" applyFill="1" applyAlignment="1">
      <alignment horizontal="center"/>
    </xf>
    <xf numFmtId="0" fontId="17" fillId="2" borderId="0" xfId="0" applyFont="1" applyFill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26" fillId="4" borderId="0" xfId="0" applyFont="1" applyFill="1" applyAlignment="1">
      <alignment horizontal="center" vertical="center"/>
    </xf>
    <xf numFmtId="0" fontId="26" fillId="0" borderId="0" xfId="0" applyFont="1" applyAlignment="1">
      <alignment horizontal="center" vertical="center"/>
    </xf>
    <xf numFmtId="165" fontId="34" fillId="0" borderId="3" xfId="2" applyFont="1" applyBorder="1" applyAlignment="1">
      <alignment horizontal="center" vertical="center"/>
    </xf>
    <xf numFmtId="0" fontId="34" fillId="0" borderId="4" xfId="0" applyFont="1" applyFill="1" applyBorder="1" applyAlignment="1">
      <alignment horizontal="center" vertical="center"/>
    </xf>
    <xf numFmtId="0" fontId="34" fillId="0" borderId="8" xfId="0" applyFont="1" applyFill="1" applyBorder="1" applyAlignment="1">
      <alignment horizontal="center" vertical="center"/>
    </xf>
    <xf numFmtId="0" fontId="34" fillId="0" borderId="3" xfId="0" applyFont="1" applyBorder="1" applyAlignment="1">
      <alignment horizontal="center" vertical="center"/>
    </xf>
    <xf numFmtId="0" fontId="34" fillId="0" borderId="4" xfId="0" applyFont="1" applyBorder="1" applyAlignment="1">
      <alignment horizontal="center" vertical="center"/>
    </xf>
    <xf numFmtId="0" fontId="34" fillId="0" borderId="8" xfId="0" applyFont="1" applyBorder="1" applyAlignment="1">
      <alignment horizontal="center" vertical="center"/>
    </xf>
    <xf numFmtId="170" fontId="34" fillId="0" borderId="3" xfId="0" applyNumberFormat="1" applyFont="1" applyBorder="1" applyAlignment="1">
      <alignment horizontal="center" vertical="center"/>
    </xf>
    <xf numFmtId="0" fontId="11" fillId="25" borderId="1" xfId="0" applyFont="1" applyFill="1" applyBorder="1" applyAlignment="1" applyProtection="1">
      <alignment horizontal="center"/>
    </xf>
    <xf numFmtId="0" fontId="11" fillId="25" borderId="0" xfId="0" applyFont="1" applyFill="1" applyBorder="1" applyAlignment="1" applyProtection="1">
      <alignment horizontal="center"/>
    </xf>
    <xf numFmtId="0" fontId="11" fillId="25" borderId="5" xfId="0" applyFont="1" applyFill="1" applyBorder="1" applyAlignment="1" applyProtection="1">
      <alignment horizontal="center"/>
    </xf>
    <xf numFmtId="0" fontId="4" fillId="25" borderId="1" xfId="0" applyFont="1" applyFill="1" applyBorder="1" applyAlignment="1" applyProtection="1">
      <alignment horizontal="center"/>
    </xf>
    <xf numFmtId="0" fontId="4" fillId="25" borderId="0" xfId="0" applyFont="1" applyFill="1" applyBorder="1" applyAlignment="1" applyProtection="1">
      <alignment horizontal="center"/>
    </xf>
    <xf numFmtId="0" fontId="4" fillId="25" borderId="5" xfId="0" applyFont="1" applyFill="1" applyBorder="1" applyAlignment="1" applyProtection="1">
      <alignment horizontal="center"/>
    </xf>
    <xf numFmtId="165" fontId="4" fillId="0" borderId="0" xfId="2" applyFont="1" applyAlignment="1" applyProtection="1">
      <alignment horizontal="right"/>
    </xf>
    <xf numFmtId="0" fontId="4" fillId="25" borderId="4" xfId="0" applyFont="1" applyFill="1" applyBorder="1" applyAlignment="1" applyProtection="1">
      <alignment horizontal="center"/>
    </xf>
    <xf numFmtId="0" fontId="4" fillId="25" borderId="8" xfId="0" applyFont="1" applyFill="1" applyBorder="1" applyAlignment="1" applyProtection="1">
      <alignment horizontal="center"/>
    </xf>
    <xf numFmtId="0" fontId="4" fillId="0" borderId="0" xfId="0" applyFont="1" applyAlignment="1" applyProtection="1">
      <alignment horizontal="center"/>
    </xf>
    <xf numFmtId="165" fontId="4" fillId="0" borderId="0" xfId="2" applyFont="1" applyAlignment="1" applyProtection="1">
      <alignment horizontal="center" vertical="center"/>
    </xf>
    <xf numFmtId="165" fontId="4" fillId="25" borderId="4" xfId="2" applyFont="1" applyFill="1" applyBorder="1" applyAlignment="1" applyProtection="1">
      <alignment horizontal="center"/>
    </xf>
    <xf numFmtId="165" fontId="4" fillId="25" borderId="8" xfId="2" applyFont="1" applyFill="1" applyBorder="1" applyAlignment="1" applyProtection="1">
      <alignment horizontal="center"/>
    </xf>
    <xf numFmtId="0" fontId="5" fillId="0" borderId="0" xfId="0" applyFont="1" applyBorder="1" applyAlignment="1" applyProtection="1">
      <alignment horizontal="center"/>
    </xf>
    <xf numFmtId="165" fontId="4" fillId="0" borderId="0" xfId="2" applyFont="1" applyAlignment="1" applyProtection="1">
      <alignment horizontal="center"/>
    </xf>
    <xf numFmtId="165" fontId="4" fillId="0" borderId="0" xfId="2" applyFont="1" applyAlignment="1">
      <alignment horizontal="center"/>
    </xf>
    <xf numFmtId="0" fontId="40" fillId="25" borderId="12" xfId="0" applyFont="1" applyFill="1" applyBorder="1" applyAlignment="1">
      <alignment horizontal="center"/>
    </xf>
    <xf numFmtId="0" fontId="40" fillId="25" borderId="2" xfId="0" applyFont="1" applyFill="1" applyBorder="1" applyAlignment="1">
      <alignment horizontal="center"/>
    </xf>
    <xf numFmtId="0" fontId="40" fillId="25" borderId="16" xfId="0" applyFont="1" applyFill="1" applyBorder="1" applyAlignment="1">
      <alignment horizontal="center"/>
    </xf>
    <xf numFmtId="0" fontId="11" fillId="25" borderId="13" xfId="0" applyFont="1" applyFill="1" applyBorder="1" applyAlignment="1">
      <alignment horizontal="center"/>
    </xf>
    <xf numFmtId="0" fontId="11" fillId="25" borderId="14" xfId="0" applyFont="1" applyFill="1" applyBorder="1" applyAlignment="1">
      <alignment horizontal="center"/>
    </xf>
    <xf numFmtId="0" fontId="11" fillId="25" borderId="15" xfId="0" applyFont="1" applyFill="1" applyBorder="1" applyAlignment="1">
      <alignment horizontal="center"/>
    </xf>
    <xf numFmtId="0" fontId="11" fillId="25" borderId="1" xfId="0" applyFont="1" applyFill="1" applyBorder="1" applyAlignment="1">
      <alignment horizontal="center"/>
    </xf>
    <xf numFmtId="0" fontId="11" fillId="25" borderId="0" xfId="0" applyFont="1" applyFill="1" applyBorder="1" applyAlignment="1">
      <alignment horizontal="center"/>
    </xf>
    <xf numFmtId="0" fontId="11" fillId="25" borderId="5" xfId="0" applyFont="1" applyFill="1" applyBorder="1" applyAlignment="1">
      <alignment horizontal="center"/>
    </xf>
    <xf numFmtId="165" fontId="16" fillId="0" borderId="0" xfId="2" applyFont="1" applyAlignment="1">
      <alignment horizontal="right" vertical="center"/>
    </xf>
    <xf numFmtId="0" fontId="4" fillId="0" borderId="0" xfId="0" applyFont="1" applyAlignment="1">
      <alignment horizontal="center"/>
    </xf>
    <xf numFmtId="0" fontId="4" fillId="25" borderId="1" xfId="0" applyFont="1" applyFill="1" applyBorder="1" applyAlignment="1">
      <alignment horizontal="right"/>
    </xf>
    <xf numFmtId="0" fontId="4" fillId="25" borderId="0" xfId="0" applyFont="1" applyFill="1" applyBorder="1" applyAlignment="1">
      <alignment horizontal="right"/>
    </xf>
    <xf numFmtId="0" fontId="2" fillId="25" borderId="13" xfId="0" applyFont="1" applyFill="1" applyBorder="1" applyAlignment="1">
      <alignment horizontal="right"/>
    </xf>
    <xf numFmtId="0" fontId="2" fillId="25" borderId="14" xfId="0" applyFont="1" applyFill="1" applyBorder="1" applyAlignment="1">
      <alignment horizontal="right"/>
    </xf>
    <xf numFmtId="0" fontId="2" fillId="25" borderId="1" xfId="0" applyFont="1" applyFill="1" applyBorder="1" applyAlignment="1">
      <alignment horizontal="right"/>
    </xf>
    <xf numFmtId="0" fontId="2" fillId="25" borderId="0" xfId="0" applyFont="1" applyFill="1" applyBorder="1" applyAlignment="1">
      <alignment horizontal="right"/>
    </xf>
    <xf numFmtId="0" fontId="39" fillId="25" borderId="7" xfId="0" applyFont="1" applyFill="1" applyBorder="1" applyAlignment="1">
      <alignment horizontal="right"/>
    </xf>
    <xf numFmtId="165" fontId="5" fillId="25" borderId="17" xfId="0" applyNumberFormat="1" applyFont="1" applyFill="1" applyBorder="1" applyAlignment="1">
      <alignment horizontal="right"/>
    </xf>
    <xf numFmtId="165" fontId="5" fillId="25" borderId="18" xfId="0" applyNumberFormat="1" applyFont="1" applyFill="1" applyBorder="1" applyAlignment="1">
      <alignment horizontal="right"/>
    </xf>
    <xf numFmtId="165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165" fontId="16" fillId="0" borderId="0" xfId="0" applyNumberFormat="1" applyFont="1" applyBorder="1" applyAlignment="1">
      <alignment horizontal="right" vertical="center"/>
    </xf>
    <xf numFmtId="0" fontId="16" fillId="0" borderId="0" xfId="0" applyFont="1" applyBorder="1" applyAlignment="1">
      <alignment horizontal="right" vertical="center"/>
    </xf>
    <xf numFmtId="0" fontId="4" fillId="25" borderId="0" xfId="0" applyFont="1" applyFill="1" applyBorder="1" applyAlignment="1">
      <alignment horizontal="center"/>
    </xf>
    <xf numFmtId="0" fontId="4" fillId="25" borderId="5" xfId="0" applyFont="1" applyFill="1" applyBorder="1" applyAlignment="1">
      <alignment horizontal="center"/>
    </xf>
    <xf numFmtId="0" fontId="52" fillId="0" borderId="0" xfId="4" applyFont="1" applyAlignment="1">
      <alignment horizontal="center" vertical="center"/>
    </xf>
    <xf numFmtId="0" fontId="49" fillId="17" borderId="19" xfId="4" applyFont="1" applyFill="1" applyBorder="1" applyAlignment="1">
      <alignment horizontal="center" vertical="center"/>
    </xf>
    <xf numFmtId="0" fontId="49" fillId="17" borderId="22" xfId="4" applyFont="1" applyFill="1" applyBorder="1" applyAlignment="1">
      <alignment horizontal="center" vertical="center"/>
    </xf>
    <xf numFmtId="0" fontId="49" fillId="0" borderId="20" xfId="4" applyFont="1" applyBorder="1" applyAlignment="1">
      <alignment horizontal="center" vertical="center"/>
    </xf>
    <xf numFmtId="0" fontId="49" fillId="0" borderId="23" xfId="4" applyFont="1" applyBorder="1" applyAlignment="1">
      <alignment horizontal="center" vertical="center"/>
    </xf>
    <xf numFmtId="0" fontId="49" fillId="0" borderId="21" xfId="4" applyFont="1" applyBorder="1" applyAlignment="1">
      <alignment horizontal="center" vertical="center"/>
    </xf>
    <xf numFmtId="0" fontId="49" fillId="0" borderId="24" xfId="4" applyFont="1" applyBorder="1" applyAlignment="1">
      <alignment horizontal="center" vertical="center"/>
    </xf>
    <xf numFmtId="0" fontId="49" fillId="0" borderId="20" xfId="4" applyFont="1" applyBorder="1" applyAlignment="1">
      <alignment horizontal="center" vertical="center" wrapText="1"/>
    </xf>
    <xf numFmtId="0" fontId="49" fillId="0" borderId="23" xfId="4" applyFont="1" applyBorder="1" applyAlignment="1">
      <alignment horizontal="center" vertical="center" wrapText="1"/>
    </xf>
    <xf numFmtId="0" fontId="49" fillId="0" borderId="0" xfId="4" applyFont="1" applyAlignment="1">
      <alignment horizontal="center" vertical="center"/>
    </xf>
    <xf numFmtId="0" fontId="49" fillId="0" borderId="47" xfId="4" applyFont="1" applyBorder="1" applyAlignment="1">
      <alignment horizontal="center" vertical="center"/>
    </xf>
    <xf numFmtId="0" fontId="49" fillId="0" borderId="48" xfId="4" applyFont="1" applyBorder="1" applyAlignment="1">
      <alignment horizontal="center" vertical="center"/>
    </xf>
    <xf numFmtId="0" fontId="48" fillId="0" borderId="0" xfId="4" applyFont="1" applyAlignment="1">
      <alignment horizontal="center" vertic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0" xfId="0" applyBorder="1" applyAlignment="1">
      <alignment horizontal="center"/>
    </xf>
    <xf numFmtId="165" fontId="4" fillId="25" borderId="3" xfId="0" applyNumberFormat="1" applyFont="1" applyFill="1" applyBorder="1" applyAlignment="1">
      <alignment horizontal="center"/>
    </xf>
    <xf numFmtId="0" fontId="4" fillId="25" borderId="3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4" fillId="25" borderId="12" xfId="0" applyFont="1" applyFill="1" applyBorder="1" applyAlignment="1">
      <alignment horizontal="right"/>
    </xf>
    <xf numFmtId="0" fontId="4" fillId="25" borderId="2" xfId="0" applyFont="1" applyFill="1" applyBorder="1" applyAlignment="1">
      <alignment horizontal="right"/>
    </xf>
    <xf numFmtId="165" fontId="16" fillId="0" borderId="0" xfId="2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14" fillId="17" borderId="0" xfId="0" applyFont="1" applyFill="1" applyBorder="1" applyAlignment="1" applyProtection="1">
      <alignment horizontal="center" vertical="center"/>
    </xf>
    <xf numFmtId="0" fontId="2" fillId="5" borderId="3" xfId="0" applyFont="1" applyFill="1" applyBorder="1" applyAlignment="1" applyProtection="1">
      <alignment horizontal="center"/>
    </xf>
    <xf numFmtId="0" fontId="32" fillId="4" borderId="4" xfId="0" applyFont="1" applyFill="1" applyBorder="1" applyAlignment="1" applyProtection="1">
      <alignment horizontal="center"/>
    </xf>
    <xf numFmtId="0" fontId="32" fillId="4" borderId="8" xfId="0" applyFont="1" applyFill="1" applyBorder="1" applyAlignment="1" applyProtection="1">
      <alignment horizontal="center"/>
    </xf>
    <xf numFmtId="0" fontId="12" fillId="0" borderId="0" xfId="0" applyFont="1" applyBorder="1" applyAlignment="1" applyProtection="1">
      <alignment horizontal="center"/>
    </xf>
    <xf numFmtId="0" fontId="32" fillId="4" borderId="3" xfId="0" applyFont="1" applyFill="1" applyBorder="1" applyAlignment="1" applyProtection="1">
      <alignment horizontal="center" vertical="center"/>
    </xf>
    <xf numFmtId="0" fontId="32" fillId="4" borderId="3" xfId="0" applyFont="1" applyFill="1" applyBorder="1" applyAlignment="1" applyProtection="1">
      <alignment horizontal="center"/>
    </xf>
    <xf numFmtId="170" fontId="32" fillId="4" borderId="3" xfId="0" applyNumberFormat="1" applyFont="1" applyFill="1" applyBorder="1" applyAlignment="1" applyProtection="1">
      <alignment horizontal="center"/>
    </xf>
    <xf numFmtId="0" fontId="3" fillId="0" borderId="0" xfId="0" applyFont="1" applyAlignment="1">
      <alignment horizontal="center" vertical="center"/>
    </xf>
    <xf numFmtId="0" fontId="50" fillId="0" borderId="4" xfId="0" applyFont="1" applyBorder="1" applyAlignment="1">
      <alignment horizontal="center"/>
    </xf>
    <xf numFmtId="0" fontId="50" fillId="0" borderId="8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8" xfId="0" applyBorder="1" applyAlignment="1">
      <alignment horizontal="center"/>
    </xf>
    <xf numFmtId="0" fontId="4" fillId="0" borderId="47" xfId="0" applyFont="1" applyBorder="1" applyAlignment="1">
      <alignment horizontal="center"/>
    </xf>
    <xf numFmtId="0" fontId="4" fillId="0" borderId="48" xfId="0" applyFont="1" applyBorder="1" applyAlignment="1">
      <alignment horizontal="center"/>
    </xf>
    <xf numFmtId="0" fontId="4" fillId="17" borderId="30" xfId="0" applyFont="1" applyFill="1" applyBorder="1" applyAlignment="1">
      <alignment horizontal="center" vertical="center"/>
    </xf>
    <xf numFmtId="0" fontId="4" fillId="17" borderId="27" xfId="0" applyFont="1" applyFill="1" applyBorder="1" applyAlignment="1">
      <alignment horizontal="center" vertical="center"/>
    </xf>
    <xf numFmtId="0" fontId="54" fillId="0" borderId="4" xfId="0" applyFont="1" applyBorder="1" applyAlignment="1">
      <alignment horizontal="center"/>
    </xf>
    <xf numFmtId="0" fontId="54" fillId="0" borderId="8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53" fillId="0" borderId="0" xfId="0" applyFont="1" applyAlignment="1">
      <alignment horizontal="center"/>
    </xf>
    <xf numFmtId="0" fontId="4" fillId="0" borderId="19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2" fillId="17" borderId="6" xfId="0" applyFont="1" applyFill="1" applyBorder="1" applyAlignment="1">
      <alignment horizontal="center" vertical="center"/>
    </xf>
    <xf numFmtId="0" fontId="42" fillId="17" borderId="10" xfId="0" applyFont="1" applyFill="1" applyBorder="1" applyAlignment="1">
      <alignment horizontal="center" vertical="center"/>
    </xf>
    <xf numFmtId="0" fontId="42" fillId="0" borderId="0" xfId="0" applyFont="1" applyAlignment="1">
      <alignment horizontal="center"/>
    </xf>
    <xf numFmtId="0" fontId="42" fillId="17" borderId="4" xfId="0" applyFont="1" applyFill="1" applyBorder="1" applyAlignment="1">
      <alignment horizontal="center"/>
    </xf>
    <xf numFmtId="0" fontId="42" fillId="17" borderId="7" xfId="0" applyFont="1" applyFill="1" applyBorder="1" applyAlignment="1">
      <alignment horizontal="center"/>
    </xf>
    <xf numFmtId="0" fontId="42" fillId="17" borderId="8" xfId="0" applyFont="1" applyFill="1" applyBorder="1" applyAlignment="1">
      <alignment horizontal="center"/>
    </xf>
    <xf numFmtId="0" fontId="42" fillId="17" borderId="3" xfId="0" applyFont="1" applyFill="1" applyBorder="1" applyAlignment="1">
      <alignment horizontal="center"/>
    </xf>
    <xf numFmtId="0" fontId="42" fillId="17" borderId="13" xfId="0" applyFont="1" applyFill="1" applyBorder="1" applyAlignment="1">
      <alignment horizontal="center" vertical="center"/>
    </xf>
    <xf numFmtId="0" fontId="42" fillId="17" borderId="12" xfId="0" applyFont="1" applyFill="1" applyBorder="1" applyAlignment="1">
      <alignment horizontal="center" vertical="center"/>
    </xf>
    <xf numFmtId="0" fontId="42" fillId="17" borderId="6" xfId="0" applyFont="1" applyFill="1" applyBorder="1" applyAlignment="1">
      <alignment horizontal="center" vertical="center" wrapText="1"/>
    </xf>
    <xf numFmtId="0" fontId="42" fillId="17" borderId="10" xfId="0" applyFont="1" applyFill="1" applyBorder="1" applyAlignment="1">
      <alignment horizontal="center" vertical="center" wrapText="1"/>
    </xf>
    <xf numFmtId="0" fontId="42" fillId="0" borderId="3" xfId="0" applyFont="1" applyBorder="1" applyAlignment="1">
      <alignment horizontal="center" vertical="center" wrapText="1"/>
    </xf>
    <xf numFmtId="0" fontId="0" fillId="17" borderId="3" xfId="0" applyFill="1" applyBorder="1" applyAlignment="1">
      <alignment horizontal="center"/>
    </xf>
    <xf numFmtId="3" fontId="0" fillId="17" borderId="4" xfId="0" applyNumberFormat="1" applyFill="1" applyBorder="1" applyAlignment="1">
      <alignment horizontal="center"/>
    </xf>
    <xf numFmtId="3" fontId="0" fillId="17" borderId="8" xfId="0" applyNumberFormat="1" applyFill="1" applyBorder="1" applyAlignment="1">
      <alignment horizontal="center"/>
    </xf>
    <xf numFmtId="3" fontId="0" fillId="17" borderId="14" xfId="0" applyNumberFormat="1" applyFill="1" applyBorder="1" applyAlignment="1">
      <alignment horizontal="left"/>
    </xf>
    <xf numFmtId="0" fontId="42" fillId="17" borderId="4" xfId="0" applyFont="1" applyFill="1" applyBorder="1" applyAlignment="1">
      <alignment horizontal="center" vertical="center"/>
    </xf>
    <xf numFmtId="0" fontId="42" fillId="17" borderId="7" xfId="0" applyFont="1" applyFill="1" applyBorder="1" applyAlignment="1">
      <alignment horizontal="center" vertical="center"/>
    </xf>
    <xf numFmtId="0" fontId="42" fillId="17" borderId="8" xfId="0" applyFont="1" applyFill="1" applyBorder="1" applyAlignment="1">
      <alignment horizontal="center" vertical="center"/>
    </xf>
    <xf numFmtId="0" fontId="42" fillId="17" borderId="3" xfId="0" applyFont="1" applyFill="1" applyBorder="1" applyAlignment="1">
      <alignment horizontal="center" vertical="center"/>
    </xf>
    <xf numFmtId="0" fontId="42" fillId="0" borderId="3" xfId="0" applyFont="1" applyBorder="1" applyAlignment="1">
      <alignment horizontal="center" vertical="center"/>
    </xf>
    <xf numFmtId="0" fontId="42" fillId="12" borderId="3" xfId="0" applyFont="1" applyFill="1" applyBorder="1" applyAlignment="1">
      <alignment horizontal="center" vertical="center"/>
    </xf>
    <xf numFmtId="0" fontId="42" fillId="21" borderId="3" xfId="0" applyFont="1" applyFill="1" applyBorder="1" applyAlignment="1">
      <alignment horizontal="center" vertical="center"/>
    </xf>
    <xf numFmtId="0" fontId="45" fillId="0" borderId="3" xfId="0" applyFont="1" applyBorder="1" applyAlignment="1">
      <alignment horizontal="center"/>
    </xf>
    <xf numFmtId="0" fontId="46" fillId="0" borderId="0" xfId="0" applyFont="1" applyAlignment="1">
      <alignment horizontal="center"/>
    </xf>
    <xf numFmtId="0" fontId="48" fillId="0" borderId="0" xfId="0" applyFont="1" applyAlignment="1">
      <alignment horizontal="center" vertical="center"/>
    </xf>
    <xf numFmtId="0" fontId="49" fillId="0" borderId="0" xfId="0" applyFont="1" applyAlignment="1">
      <alignment horizontal="center" vertical="center"/>
    </xf>
    <xf numFmtId="0" fontId="48" fillId="0" borderId="0" xfId="0" applyFont="1" applyBorder="1" applyAlignment="1">
      <alignment horizontal="center" vertical="center"/>
    </xf>
    <xf numFmtId="0" fontId="49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49" fillId="0" borderId="46" xfId="0" applyFont="1" applyBorder="1" applyAlignment="1">
      <alignment horizontal="center" vertical="center"/>
    </xf>
    <xf numFmtId="0" fontId="49" fillId="0" borderId="28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49" fillId="0" borderId="30" xfId="0" applyFont="1" applyBorder="1" applyAlignment="1">
      <alignment horizontal="center" vertical="center"/>
    </xf>
    <xf numFmtId="0" fontId="49" fillId="0" borderId="3" xfId="0" applyFont="1" applyBorder="1" applyAlignment="1">
      <alignment horizontal="center" vertical="center"/>
    </xf>
    <xf numFmtId="0" fontId="49" fillId="0" borderId="27" xfId="0" applyFont="1" applyBorder="1" applyAlignment="1">
      <alignment horizontal="center" vertical="center"/>
    </xf>
    <xf numFmtId="0" fontId="49" fillId="0" borderId="21" xfId="0" applyFont="1" applyBorder="1" applyAlignment="1">
      <alignment horizontal="center" vertical="center"/>
    </xf>
    <xf numFmtId="0" fontId="49" fillId="0" borderId="37" xfId="0" applyFont="1" applyBorder="1" applyAlignment="1">
      <alignment horizontal="center" vertical="center"/>
    </xf>
    <xf numFmtId="0" fontId="49" fillId="0" borderId="24" xfId="0" applyFont="1" applyBorder="1" applyAlignment="1">
      <alignment horizontal="center" vertical="center"/>
    </xf>
    <xf numFmtId="0" fontId="49" fillId="0" borderId="30" xfId="0" applyFont="1" applyBorder="1" applyAlignment="1">
      <alignment horizontal="center" vertical="center" wrapText="1"/>
    </xf>
    <xf numFmtId="0" fontId="49" fillId="0" borderId="3" xfId="0" applyFont="1" applyBorder="1" applyAlignment="1">
      <alignment horizontal="center" vertical="center" wrapText="1"/>
    </xf>
    <xf numFmtId="0" fontId="49" fillId="0" borderId="27" xfId="0" applyFont="1" applyBorder="1" applyAlignment="1">
      <alignment horizontal="center" vertical="center" wrapText="1"/>
    </xf>
    <xf numFmtId="0" fontId="49" fillId="0" borderId="19" xfId="0" applyFont="1" applyBorder="1" applyAlignment="1">
      <alignment horizontal="center" vertical="center" wrapText="1"/>
    </xf>
    <xf numFmtId="0" fontId="49" fillId="0" borderId="34" xfId="0" applyFont="1" applyBorder="1" applyAlignment="1">
      <alignment horizontal="center" vertical="center" wrapText="1"/>
    </xf>
    <xf numFmtId="0" fontId="48" fillId="0" borderId="22" xfId="0" applyFont="1" applyBorder="1" applyAlignment="1">
      <alignment horizontal="center" vertical="center" wrapText="1"/>
    </xf>
    <xf numFmtId="0" fontId="48" fillId="0" borderId="27" xfId="0" applyFont="1" applyBorder="1" applyAlignment="1">
      <alignment horizontal="center" vertical="center"/>
    </xf>
    <xf numFmtId="0" fontId="45" fillId="0" borderId="4" xfId="0" applyFont="1" applyBorder="1" applyAlignment="1">
      <alignment horizontal="center"/>
    </xf>
    <xf numFmtId="0" fontId="45" fillId="0" borderId="7" xfId="0" applyFont="1" applyBorder="1" applyAlignment="1">
      <alignment horizontal="center"/>
    </xf>
    <xf numFmtId="0" fontId="45" fillId="0" borderId="8" xfId="0" applyFont="1" applyBorder="1" applyAlignment="1">
      <alignment horizontal="center"/>
    </xf>
    <xf numFmtId="0" fontId="49" fillId="0" borderId="0" xfId="0" applyFont="1" applyBorder="1" applyAlignment="1">
      <alignment horizontal="center"/>
    </xf>
    <xf numFmtId="0" fontId="49" fillId="0" borderId="0" xfId="0" applyFont="1" applyAlignment="1">
      <alignment horizontal="center"/>
    </xf>
    <xf numFmtId="0" fontId="49" fillId="0" borderId="40" xfId="0" applyFont="1" applyBorder="1" applyAlignment="1">
      <alignment horizontal="center" vertical="center"/>
    </xf>
    <xf numFmtId="0" fontId="49" fillId="0" borderId="41" xfId="0" applyFont="1" applyBorder="1" applyAlignment="1">
      <alignment horizontal="center" vertical="center"/>
    </xf>
    <xf numFmtId="0" fontId="49" fillId="0" borderId="36" xfId="0" applyFont="1" applyBorder="1" applyAlignment="1">
      <alignment horizontal="center" vertical="center"/>
    </xf>
    <xf numFmtId="0" fontId="49" fillId="0" borderId="38" xfId="0" applyFont="1" applyBorder="1" applyAlignment="1">
      <alignment horizontal="center" vertical="center"/>
    </xf>
    <xf numFmtId="165" fontId="49" fillId="0" borderId="0" xfId="5" applyFont="1" applyAlignment="1">
      <alignment horizontal="center" vertical="center"/>
    </xf>
    <xf numFmtId="0" fontId="48" fillId="0" borderId="0" xfId="4" applyFont="1" applyBorder="1" applyAlignment="1">
      <alignment horizontal="center" vertical="center"/>
    </xf>
    <xf numFmtId="0" fontId="49" fillId="0" borderId="0" xfId="4" applyFont="1" applyBorder="1" applyAlignment="1">
      <alignment horizontal="center" vertical="center"/>
    </xf>
    <xf numFmtId="0" fontId="48" fillId="0" borderId="4" xfId="0" applyFont="1" applyBorder="1" applyAlignment="1">
      <alignment horizontal="center"/>
    </xf>
    <xf numFmtId="0" fontId="48" fillId="0" borderId="8" xfId="0" applyFont="1" applyBorder="1" applyAlignment="1">
      <alignment horizontal="center"/>
    </xf>
    <xf numFmtId="0" fontId="46" fillId="0" borderId="3" xfId="0" applyFont="1" applyBorder="1" applyAlignment="1">
      <alignment horizontal="center" vertical="center"/>
    </xf>
    <xf numFmtId="0" fontId="46" fillId="0" borderId="3" xfId="0" applyFont="1" applyBorder="1" applyAlignment="1">
      <alignment horizontal="center" vertical="center" wrapText="1"/>
    </xf>
    <xf numFmtId="0" fontId="49" fillId="0" borderId="22" xfId="0" applyFont="1" applyBorder="1" applyAlignment="1">
      <alignment horizontal="center" vertical="center"/>
    </xf>
    <xf numFmtId="0" fontId="4" fillId="17" borderId="3" xfId="0" applyFont="1" applyFill="1" applyBorder="1" applyAlignment="1">
      <alignment horizontal="center" vertical="center"/>
    </xf>
    <xf numFmtId="0" fontId="4" fillId="17" borderId="3" xfId="0" applyFont="1" applyFill="1" applyBorder="1" applyAlignment="1">
      <alignment horizontal="center" vertical="center"/>
    </xf>
    <xf numFmtId="0" fontId="41" fillId="17" borderId="3" xfId="0" applyFont="1" applyFill="1" applyBorder="1" applyAlignment="1">
      <alignment horizontal="center" vertical="center"/>
    </xf>
  </cellXfs>
  <cellStyles count="6">
    <cellStyle name="Comma" xfId="1" builtinId="3"/>
    <cellStyle name="Comma [0]" xfId="2" builtinId="6"/>
    <cellStyle name="Comma [0] 2" xfId="5"/>
    <cellStyle name="Currency [0]" xfId="3" builtinId="7"/>
    <cellStyle name="Normal" xfId="0" builtinId="0"/>
    <cellStyle name="Normal 2" xfId="4"/>
  </cellStyles>
  <dxfs count="0"/>
  <tableStyles count="0" defaultTableStyle="TableStyleMedium9" defaultPivotStyle="PivotStyleLight16"/>
  <colors>
    <mruColors>
      <color rgb="FF99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4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3.xml"/><Relationship Id="rId27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47626</xdr:colOff>
      <xdr:row>1</xdr:row>
      <xdr:rowOff>38100</xdr:rowOff>
    </xdr:from>
    <xdr:to>
      <xdr:col>5</xdr:col>
      <xdr:colOff>161925</xdr:colOff>
      <xdr:row>1</xdr:row>
      <xdr:rowOff>285750</xdr:rowOff>
    </xdr:to>
    <xdr:sp macro="" textlink="">
      <xdr:nvSpPr>
        <xdr:cNvPr id="2" name="WordArt 1">
          <a:extLst>
            <a:ext uri="{FF2B5EF4-FFF2-40B4-BE49-F238E27FC236}">
              <a16:creationId xmlns:a16="http://schemas.microsoft.com/office/drawing/2014/main" xmlns="" id="{1D03A77D-5FE9-474E-9C72-672EB8AB6E0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1926" y="104775"/>
          <a:ext cx="3000374" cy="24765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KOPERASI DEMPO SEJAHTERA</a:t>
          </a:r>
        </a:p>
      </xdr:txBody>
    </xdr:sp>
    <xdr:clientData/>
  </xdr:twoCellAnchor>
  <xdr:twoCellAnchor>
    <xdr:from>
      <xdr:col>0</xdr:col>
      <xdr:colOff>104776</xdr:colOff>
      <xdr:row>4</xdr:row>
      <xdr:rowOff>76200</xdr:rowOff>
    </xdr:from>
    <xdr:to>
      <xdr:col>15</xdr:col>
      <xdr:colOff>19050</xdr:colOff>
      <xdr:row>4</xdr:row>
      <xdr:rowOff>76200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 flipV="1">
          <a:off x="104776" y="781050"/>
          <a:ext cx="3076574" cy="0"/>
        </a:xfrm>
        <a:prstGeom prst="line">
          <a:avLst/>
        </a:prstGeom>
        <a:noFill/>
        <a:ln w="57150" cmpd="thinThick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ATA%20LAPORAN%202020\SAKINAH%20BAJAK%202019\LAPORAN%20KEUANGAN%20SAKINAH%202019\PELAPORAN%20KEUANGA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ATA%20LAPORAN%202020\SAKINAH%20BAJAK%202019\LAPORAN%20KEUANGAN%20SAKINAH%202019\KSU%20LLB\LAPORAN%20KOPERASI%20keuangan%20llb%202007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LAPORAN%20KOPERASI%202020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Rekap%20uang%20masuk%20jan-des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form laporan Keuangan Samisake"/>
      <sheetName val="Sheet2"/>
    </sheetNames>
    <sheetDataSet>
      <sheetData sheetId="0">
        <row r="4">
          <cell r="V4">
            <v>0</v>
          </cell>
        </row>
        <row r="22">
          <cell r="B22">
            <v>747300</v>
          </cell>
        </row>
        <row r="23">
          <cell r="B23">
            <v>44971500</v>
          </cell>
        </row>
        <row r="24">
          <cell r="B24">
            <v>279750000</v>
          </cell>
        </row>
        <row r="25">
          <cell r="B25">
            <v>0</v>
          </cell>
        </row>
        <row r="26">
          <cell r="B26">
            <v>0</v>
          </cell>
        </row>
        <row r="27">
          <cell r="C27">
            <v>3616300</v>
          </cell>
        </row>
        <row r="28">
          <cell r="C28">
            <v>594000</v>
          </cell>
        </row>
        <row r="29">
          <cell r="C29">
            <v>764000</v>
          </cell>
        </row>
        <row r="32">
          <cell r="C32">
            <v>282950000</v>
          </cell>
        </row>
        <row r="35">
          <cell r="C35">
            <v>35964500</v>
          </cell>
        </row>
        <row r="36">
          <cell r="C36">
            <v>1580000</v>
          </cell>
        </row>
      </sheetData>
      <sheetData sheetId="1">
        <row r="4">
          <cell r="C4" t="str">
            <v>KOPERASI SAKINAH KOTA BENGKULU</v>
          </cell>
        </row>
        <row r="5">
          <cell r="C5" t="str">
            <v>BAJAK</v>
          </cell>
        </row>
        <row r="10">
          <cell r="C10" t="str">
            <v>TUTI ZULYANTI</v>
          </cell>
        </row>
        <row r="11">
          <cell r="C11" t="str">
            <v>Nama Sekretaris</v>
          </cell>
        </row>
        <row r="12">
          <cell r="C12" t="str">
            <v>SAPTAWATI</v>
          </cell>
        </row>
        <row r="15">
          <cell r="C15" t="str">
            <v>SAHIDIN.MR</v>
          </cell>
        </row>
        <row r="16">
          <cell r="C16" t="str">
            <v>195908071981011004: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raca"/>
      <sheetName val="PHU"/>
      <sheetName val="Arus Kas"/>
      <sheetName val="Kekayaan"/>
      <sheetName val="neraca lajur"/>
      <sheetName val="POS POS NERACA"/>
      <sheetName val="Sheet1"/>
    </sheetNames>
    <sheetDataSet>
      <sheetData sheetId="0">
        <row r="19">
          <cell r="B19" t="str">
            <v>Inventaris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.WAJIB"/>
      <sheetName val="PIUTANG"/>
      <sheetName val="SHU"/>
      <sheetName val="BIAYA"/>
      <sheetName val="CASH"/>
      <sheetName val="S.SUKARELA"/>
      <sheetName val="DENDA "/>
      <sheetName val="shu2020"/>
      <sheetName val="Sheet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6">
          <cell r="Z6">
            <v>453792.9118417789</v>
          </cell>
        </row>
        <row r="7">
          <cell r="Z7">
            <v>48233.038237101937</v>
          </cell>
        </row>
        <row r="8">
          <cell r="Z8">
            <v>83973.720583538176</v>
          </cell>
        </row>
        <row r="9">
          <cell r="Z9">
            <v>118909.75798018361</v>
          </cell>
        </row>
        <row r="10">
          <cell r="Z10">
            <v>80276.161517617147</v>
          </cell>
        </row>
        <row r="11">
          <cell r="Z11">
            <v>350928.0683500329</v>
          </cell>
        </row>
        <row r="12">
          <cell r="Z12">
            <v>179322.62322098706</v>
          </cell>
        </row>
        <row r="13">
          <cell r="Z13">
            <v>174423.35260369052</v>
          </cell>
        </row>
        <row r="14">
          <cell r="Z14">
            <v>38322.399422409791</v>
          </cell>
        </row>
        <row r="15">
          <cell r="Z15">
            <v>25004.638757422072</v>
          </cell>
        </row>
        <row r="16">
          <cell r="Z16">
            <v>104547.43915641397</v>
          </cell>
        </row>
        <row r="17">
          <cell r="Z17">
            <v>90920.286267154181</v>
          </cell>
        </row>
        <row r="18">
          <cell r="Z18">
            <v>52576.429470777948</v>
          </cell>
        </row>
        <row r="20">
          <cell r="Z20">
            <v>118940.08743318031</v>
          </cell>
        </row>
        <row r="21">
          <cell r="Z21">
            <v>128212.45971976995</v>
          </cell>
        </row>
        <row r="22">
          <cell r="Z22">
            <v>220732.04786164296</v>
          </cell>
        </row>
        <row r="23">
          <cell r="Z23">
            <v>88968.66927387027</v>
          </cell>
        </row>
        <row r="24">
          <cell r="Z24">
            <v>140257.85983261192</v>
          </cell>
        </row>
        <row r="25">
          <cell r="Z25">
            <v>44437.759175862062</v>
          </cell>
        </row>
        <row r="26">
          <cell r="Z26">
            <v>25588.764184799002</v>
          </cell>
        </row>
        <row r="27">
          <cell r="Z27">
            <v>41934.51863227952</v>
          </cell>
        </row>
        <row r="28">
          <cell r="Z28">
            <v>44342.749691345278</v>
          </cell>
        </row>
        <row r="29">
          <cell r="Z29">
            <v>60972.216913932993</v>
          </cell>
        </row>
        <row r="30">
          <cell r="Z30">
            <v>34418.177033522035</v>
          </cell>
        </row>
        <row r="31">
          <cell r="Z31">
            <v>118328.20181251323</v>
          </cell>
        </row>
        <row r="33">
          <cell r="Z33">
            <v>130217.70717774355</v>
          </cell>
        </row>
        <row r="34">
          <cell r="Z34">
            <v>322040.92069524189</v>
          </cell>
        </row>
        <row r="35">
          <cell r="Z35">
            <v>81832.968817543791</v>
          </cell>
        </row>
        <row r="36">
          <cell r="Z36">
            <v>199120.82797252317</v>
          </cell>
        </row>
        <row r="37">
          <cell r="Z37">
            <v>11207.625917899573</v>
          </cell>
        </row>
        <row r="38">
          <cell r="Z38">
            <v>51475.499865355989</v>
          </cell>
        </row>
        <row r="39">
          <cell r="Z39">
            <v>36048.452226364701</v>
          </cell>
        </row>
        <row r="40">
          <cell r="Z40">
            <v>243997.81302663469</v>
          </cell>
        </row>
        <row r="41">
          <cell r="Z41">
            <v>3908.8353476209522</v>
          </cell>
        </row>
        <row r="43">
          <cell r="Z43">
            <v>44310.348466777185</v>
          </cell>
        </row>
        <row r="44">
          <cell r="Z44">
            <v>168125.65499584467</v>
          </cell>
        </row>
        <row r="45">
          <cell r="Z45">
            <v>136437.79058224877</v>
          </cell>
        </row>
        <row r="46">
          <cell r="Z46">
            <v>155246.49889529007</v>
          </cell>
        </row>
        <row r="47">
          <cell r="Z47">
            <v>48692.255320713812</v>
          </cell>
        </row>
        <row r="48">
          <cell r="Z48">
            <v>236347.19972221882</v>
          </cell>
        </row>
        <row r="50">
          <cell r="Z50">
            <v>124410.76199554061</v>
          </cell>
        </row>
      </sheetData>
      <sheetData sheetId="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mbagian SHU"/>
      <sheetName val="Jasa 2019"/>
      <sheetName val="sosial"/>
      <sheetName val="cadangan"/>
      <sheetName val="pendidikan"/>
      <sheetName val="Rekap Pemberian Pinjaman"/>
      <sheetName val="Rekap Jasa"/>
      <sheetName val="Rekap Simpanan Anggota"/>
      <sheetName val="RUGILABA"/>
      <sheetName val="operasional"/>
      <sheetName val="denda"/>
      <sheetName val="Pembagian SHU 2018"/>
      <sheetName val="Rekap Uang Masuk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P17">
            <v>240000</v>
          </cell>
        </row>
        <row r="21">
          <cell r="P21">
            <v>0</v>
          </cell>
        </row>
        <row r="27">
          <cell r="P27">
            <v>0</v>
          </cell>
        </row>
        <row r="36">
          <cell r="P36">
            <v>0</v>
          </cell>
        </row>
      </sheetData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T27"/>
  <sheetViews>
    <sheetView topLeftCell="C1" workbookViewId="0">
      <selection activeCell="D6" sqref="D6"/>
    </sheetView>
  </sheetViews>
  <sheetFormatPr defaultColWidth="0" defaultRowHeight="12.75" zeroHeight="1"/>
  <cols>
    <col min="1" max="1" width="1.28515625" style="49" customWidth="1"/>
    <col min="2" max="2" width="30.28515625" customWidth="1"/>
    <col min="3" max="3" width="1.7109375" customWidth="1"/>
    <col min="4" max="4" width="38.5703125" customWidth="1"/>
    <col min="5" max="5" width="2.85546875" style="49" customWidth="1"/>
    <col min="6" max="6" width="31.42578125" customWidth="1"/>
    <col min="7" max="7" width="2.140625" customWidth="1"/>
    <col min="8" max="8" width="20.28515625" customWidth="1"/>
    <col min="9" max="9" width="22.140625" customWidth="1"/>
    <col min="10" max="10" width="1.5703125" style="49" customWidth="1"/>
    <col min="11" max="11" width="3.7109375" customWidth="1"/>
    <col min="12" max="12" width="48.28515625" customWidth="1"/>
    <col min="13" max="13" width="1.28515625" style="49" customWidth="1"/>
    <col min="14" max="16" width="9.140625" hidden="1" customWidth="1"/>
    <col min="17" max="17" width="1.140625" hidden="1" customWidth="1"/>
    <col min="18" max="18" width="4.28515625" hidden="1" customWidth="1"/>
    <col min="19" max="20" width="18.85546875" hidden="1" customWidth="1"/>
    <col min="21" max="16384" width="9.140625" hidden="1"/>
  </cols>
  <sheetData>
    <row r="1" spans="2:19" s="49" customFormat="1" ht="7.5" customHeight="1"/>
    <row r="2" spans="2:19" ht="23.25" customHeight="1">
      <c r="B2" s="528" t="s">
        <v>96</v>
      </c>
      <c r="C2" s="528"/>
      <c r="D2" s="528"/>
      <c r="E2" s="528"/>
      <c r="F2" s="528"/>
      <c r="G2" s="528"/>
      <c r="H2" s="528"/>
      <c r="I2" s="528"/>
      <c r="K2" s="519" t="s">
        <v>103</v>
      </c>
      <c r="L2" s="519"/>
      <c r="M2" s="109"/>
      <c r="N2" s="93"/>
      <c r="O2" s="93"/>
      <c r="P2" s="93"/>
    </row>
    <row r="3" spans="2:19" s="49" customFormat="1" ht="12" customHeight="1">
      <c r="B3" s="94"/>
      <c r="C3" s="94"/>
      <c r="D3" s="94"/>
      <c r="E3" s="94"/>
      <c r="F3" s="94"/>
      <c r="G3" s="94"/>
      <c r="H3" s="94"/>
      <c r="I3" s="94"/>
    </row>
    <row r="4" spans="2:19" ht="23.25" customHeight="1">
      <c r="B4" s="529" t="s">
        <v>99</v>
      </c>
      <c r="C4" s="529"/>
      <c r="D4" s="529"/>
      <c r="E4" s="97"/>
      <c r="F4" s="527" t="s">
        <v>111</v>
      </c>
      <c r="G4" s="527"/>
      <c r="H4" s="527"/>
      <c r="I4" s="527"/>
      <c r="K4" s="110">
        <v>1</v>
      </c>
      <c r="L4" s="111" t="s">
        <v>106</v>
      </c>
    </row>
    <row r="5" spans="2:19" ht="22.5" customHeight="1">
      <c r="B5" s="525"/>
      <c r="C5" s="525"/>
      <c r="D5" s="525"/>
      <c r="E5" s="95"/>
      <c r="F5" s="96" t="s">
        <v>97</v>
      </c>
      <c r="G5" s="96"/>
      <c r="H5" s="96" t="s">
        <v>32</v>
      </c>
      <c r="I5" s="96" t="s">
        <v>33</v>
      </c>
      <c r="K5" s="110">
        <v>2</v>
      </c>
      <c r="L5" s="111" t="s">
        <v>101</v>
      </c>
    </row>
    <row r="6" spans="2:19" ht="20.25">
      <c r="B6" s="114" t="s">
        <v>76</v>
      </c>
      <c r="C6" s="51" t="s">
        <v>85</v>
      </c>
      <c r="D6" s="102" t="str">
        <f>'[1]form laporan Keuangan Samisake'!$C$4</f>
        <v>KOPERASI SAKINAH KOTA BENGKULU</v>
      </c>
      <c r="E6" s="95"/>
      <c r="F6" s="98" t="s">
        <v>35</v>
      </c>
      <c r="G6" s="105" t="s">
        <v>85</v>
      </c>
      <c r="H6" s="107">
        <f>[1]Sheet1!$B$22</f>
        <v>747300</v>
      </c>
      <c r="I6" s="106"/>
      <c r="K6" s="110">
        <v>3</v>
      </c>
      <c r="L6" s="111" t="s">
        <v>102</v>
      </c>
    </row>
    <row r="7" spans="2:19" ht="20.25">
      <c r="B7" s="114" t="s">
        <v>82</v>
      </c>
      <c r="C7" s="51" t="s">
        <v>85</v>
      </c>
      <c r="D7" s="102" t="str">
        <f>'[1]form laporan Keuangan Samisake'!$C$5</f>
        <v>BAJAK</v>
      </c>
      <c r="E7" s="95"/>
      <c r="F7" s="98" t="s">
        <v>63</v>
      </c>
      <c r="G7" s="105" t="s">
        <v>85</v>
      </c>
      <c r="H7" s="107">
        <f>[1]Sheet1!$B$23</f>
        <v>44971500</v>
      </c>
      <c r="I7" s="106"/>
      <c r="K7" s="110">
        <v>4</v>
      </c>
      <c r="L7" s="111" t="s">
        <v>104</v>
      </c>
    </row>
    <row r="8" spans="2:19" ht="20.25">
      <c r="B8" s="114" t="s">
        <v>77</v>
      </c>
      <c r="C8" s="51" t="s">
        <v>85</v>
      </c>
      <c r="D8" s="103">
        <v>42400</v>
      </c>
      <c r="E8" s="97"/>
      <c r="F8" s="98" t="s">
        <v>59</v>
      </c>
      <c r="G8" s="105" t="s">
        <v>85</v>
      </c>
      <c r="H8" s="107">
        <f>[1]Sheet1!$B$24</f>
        <v>279750000</v>
      </c>
      <c r="I8" s="106"/>
      <c r="K8" s="110">
        <v>5</v>
      </c>
      <c r="L8" s="111" t="s">
        <v>105</v>
      </c>
    </row>
    <row r="9" spans="2:19" ht="18.75">
      <c r="B9" s="114" t="s">
        <v>100</v>
      </c>
      <c r="C9" s="51" t="s">
        <v>85</v>
      </c>
      <c r="D9" s="103">
        <v>42405</v>
      </c>
      <c r="E9" s="95"/>
      <c r="F9" s="98" t="s">
        <v>57</v>
      </c>
      <c r="G9" s="105" t="s">
        <v>85</v>
      </c>
      <c r="H9" s="106"/>
      <c r="I9" s="108">
        <f>[1]Sheet1!$C$32</f>
        <v>282950000</v>
      </c>
      <c r="K9" s="49"/>
      <c r="L9" s="49"/>
      <c r="S9" s="30"/>
    </row>
    <row r="10" spans="2:19" ht="20.25" customHeight="1">
      <c r="B10" s="526"/>
      <c r="C10" s="526"/>
      <c r="D10" s="526"/>
      <c r="E10" s="95"/>
      <c r="F10" s="98" t="s">
        <v>56</v>
      </c>
      <c r="G10" s="105" t="s">
        <v>85</v>
      </c>
      <c r="H10" s="107">
        <f>[1]Sheet1!$B$25</f>
        <v>0</v>
      </c>
      <c r="I10" s="106"/>
      <c r="K10" s="520"/>
      <c r="L10" s="521"/>
      <c r="S10" s="30"/>
    </row>
    <row r="11" spans="2:19" ht="18.75">
      <c r="B11" s="518" t="s">
        <v>78</v>
      </c>
      <c r="C11" s="518"/>
      <c r="D11" s="518"/>
      <c r="E11" s="95"/>
      <c r="F11" s="98" t="s">
        <v>36</v>
      </c>
      <c r="G11" s="105" t="s">
        <v>85</v>
      </c>
      <c r="H11" s="107">
        <f>[1]Sheet1!$B$26</f>
        <v>0</v>
      </c>
      <c r="I11" s="106"/>
      <c r="K11" s="49"/>
      <c r="L11" s="49"/>
      <c r="S11" s="30"/>
    </row>
    <row r="12" spans="2:19" ht="18.75">
      <c r="B12" s="114" t="s">
        <v>93</v>
      </c>
      <c r="C12" s="51" t="s">
        <v>85</v>
      </c>
      <c r="D12" s="115" t="str">
        <f>'[1]form laporan Keuangan Samisake'!$C$10</f>
        <v>TUTI ZULYANTI</v>
      </c>
      <c r="E12" s="95"/>
      <c r="F12" s="98" t="s">
        <v>64</v>
      </c>
      <c r="G12" s="105" t="s">
        <v>85</v>
      </c>
      <c r="H12" s="106"/>
      <c r="I12" s="108">
        <f>[1]Sheet1!$C$27</f>
        <v>3616300</v>
      </c>
      <c r="K12" s="522"/>
      <c r="L12" s="522"/>
      <c r="S12" s="30"/>
    </row>
    <row r="13" spans="2:19" ht="18.75">
      <c r="B13" s="114" t="s">
        <v>94</v>
      </c>
      <c r="C13" s="51" t="s">
        <v>85</v>
      </c>
      <c r="D13" s="102" t="str">
        <f>'[1]form laporan Keuangan Samisake'!$C$11</f>
        <v>Nama Sekretaris</v>
      </c>
      <c r="E13" s="95"/>
      <c r="F13" s="98" t="s">
        <v>38</v>
      </c>
      <c r="G13" s="105" t="s">
        <v>85</v>
      </c>
      <c r="H13" s="106"/>
      <c r="I13" s="108">
        <f>[1]Sheet1!$C$28</f>
        <v>594000</v>
      </c>
      <c r="K13" s="522"/>
      <c r="L13" s="522"/>
      <c r="S13" s="30"/>
    </row>
    <row r="14" spans="2:19" ht="18.75">
      <c r="B14" s="114" t="s">
        <v>81</v>
      </c>
      <c r="C14" s="51" t="s">
        <v>85</v>
      </c>
      <c r="D14" s="102" t="str">
        <f>'[1]form laporan Keuangan Samisake'!$C$12</f>
        <v>SAPTAWATI</v>
      </c>
      <c r="E14" s="95"/>
      <c r="F14" s="98" t="s">
        <v>37</v>
      </c>
      <c r="G14" s="105" t="s">
        <v>85</v>
      </c>
      <c r="H14" s="106"/>
      <c r="I14" s="108">
        <f>[1]Sheet1!$C$29</f>
        <v>764000</v>
      </c>
      <c r="K14" s="49"/>
      <c r="L14" s="49"/>
      <c r="S14" s="30"/>
    </row>
    <row r="15" spans="2:19" ht="18.75">
      <c r="B15" s="114"/>
      <c r="C15" s="51"/>
      <c r="D15" s="102"/>
      <c r="E15" s="95"/>
      <c r="F15" s="98" t="str">
        <f>Neraca!F11</f>
        <v xml:space="preserve"> Tabungan ...</v>
      </c>
      <c r="G15" s="105"/>
      <c r="H15" s="106"/>
      <c r="I15" s="108">
        <v>0</v>
      </c>
      <c r="K15" s="49"/>
      <c r="L15" s="49"/>
      <c r="S15" s="30"/>
    </row>
    <row r="16" spans="2:19" ht="18.75">
      <c r="B16" s="114"/>
      <c r="C16" s="51"/>
      <c r="D16" s="102"/>
      <c r="E16" s="95"/>
      <c r="F16" s="98" t="str">
        <f>Neraca!F12</f>
        <v xml:space="preserve"> Tabungan ...</v>
      </c>
      <c r="G16" s="105"/>
      <c r="H16" s="106"/>
      <c r="I16" s="108">
        <v>0</v>
      </c>
      <c r="K16" s="49"/>
      <c r="L16" s="49"/>
      <c r="S16" s="30"/>
    </row>
    <row r="17" spans="2:19" ht="20.25" customHeight="1">
      <c r="B17" s="526"/>
      <c r="C17" s="526"/>
      <c r="D17" s="526"/>
      <c r="E17" s="95"/>
      <c r="F17" s="98" t="s">
        <v>39</v>
      </c>
      <c r="G17" s="105" t="s">
        <v>85</v>
      </c>
      <c r="H17" s="106"/>
      <c r="I17" s="108">
        <v>0</v>
      </c>
      <c r="K17" s="523"/>
      <c r="L17" s="524"/>
      <c r="S17" s="30"/>
    </row>
    <row r="18" spans="2:19" ht="18.75">
      <c r="B18" s="518" t="s">
        <v>95</v>
      </c>
      <c r="C18" s="518"/>
      <c r="D18" s="518"/>
      <c r="E18" s="95"/>
      <c r="F18" s="98" t="s">
        <v>30</v>
      </c>
      <c r="G18" s="105" t="s">
        <v>85</v>
      </c>
      <c r="H18" s="106"/>
      <c r="I18" s="108">
        <v>0</v>
      </c>
      <c r="K18" s="524"/>
      <c r="L18" s="524"/>
      <c r="S18" s="30"/>
    </row>
    <row r="19" spans="2:19" ht="18.75">
      <c r="B19" s="114" t="s">
        <v>83</v>
      </c>
      <c r="C19" s="51" t="s">
        <v>85</v>
      </c>
      <c r="D19" s="102" t="str">
        <f>'[1]form laporan Keuangan Samisake'!$C$15</f>
        <v>SAHIDIN.MR</v>
      </c>
      <c r="E19" s="95"/>
      <c r="F19" s="98" t="s">
        <v>53</v>
      </c>
      <c r="G19" s="105" t="s">
        <v>85</v>
      </c>
      <c r="H19" s="106"/>
      <c r="I19" s="108">
        <f>[1]Sheet1!$C$35</f>
        <v>35964500</v>
      </c>
      <c r="K19" s="49"/>
      <c r="L19" s="49"/>
      <c r="S19" s="30"/>
    </row>
    <row r="20" spans="2:19" ht="18.75">
      <c r="B20" s="114" t="s">
        <v>87</v>
      </c>
      <c r="C20" s="51" t="s">
        <v>85</v>
      </c>
      <c r="D20" s="104" t="str">
        <f>'[1]form laporan Keuangan Samisake'!$C$16</f>
        <v>195908071981011004:</v>
      </c>
      <c r="E20" s="95"/>
      <c r="F20" s="98" t="s">
        <v>92</v>
      </c>
      <c r="G20" s="105" t="s">
        <v>85</v>
      </c>
      <c r="H20" s="106"/>
      <c r="I20" s="108">
        <f>[1]Sheet1!$C$36</f>
        <v>1580000</v>
      </c>
      <c r="K20" s="49"/>
      <c r="L20" s="49"/>
      <c r="S20" s="30"/>
    </row>
    <row r="21" spans="2:19" ht="18.75">
      <c r="B21" s="114" t="s">
        <v>84</v>
      </c>
      <c r="C21" s="51" t="s">
        <v>85</v>
      </c>
      <c r="D21" s="102"/>
      <c r="E21" s="95"/>
      <c r="F21" s="99" t="s">
        <v>98</v>
      </c>
      <c r="G21" s="100"/>
      <c r="H21" s="101">
        <f>SUM(H6:H20)</f>
        <v>325468800</v>
      </c>
      <c r="I21" s="101">
        <f>SUM(I6:I20)</f>
        <v>325468800</v>
      </c>
      <c r="K21" s="49"/>
      <c r="L21" s="49"/>
      <c r="S21" s="30"/>
    </row>
    <row r="22" spans="2:19" s="49" customFormat="1" ht="12" customHeight="1">
      <c r="S22" s="50"/>
    </row>
    <row r="23" spans="2:19" hidden="1">
      <c r="S23" s="30"/>
    </row>
    <row r="24" spans="2:19" hidden="1">
      <c r="S24" s="30"/>
    </row>
    <row r="25" spans="2:19" hidden="1">
      <c r="S25" s="30"/>
    </row>
    <row r="26" spans="2:19" hidden="1"/>
    <row r="27" spans="2:19" hidden="1"/>
  </sheetData>
  <sheetProtection password="CE37" sheet="1" formatCells="0" selectLockedCells="1"/>
  <mergeCells count="12">
    <mergeCell ref="B18:D18"/>
    <mergeCell ref="K2:L2"/>
    <mergeCell ref="K10:L10"/>
    <mergeCell ref="K12:L13"/>
    <mergeCell ref="K17:L18"/>
    <mergeCell ref="B5:D5"/>
    <mergeCell ref="B10:D10"/>
    <mergeCell ref="B17:D17"/>
    <mergeCell ref="F4:I4"/>
    <mergeCell ref="B2:I2"/>
    <mergeCell ref="B4:D4"/>
    <mergeCell ref="B11:D11"/>
  </mergeCells>
  <pageMargins left="0.7" right="0.7" top="0.75" bottom="0.75" header="0.3" footer="0.3"/>
  <pageSetup paperSize="133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209"/>
  <sheetViews>
    <sheetView topLeftCell="AQ1" zoomScale="80" zoomScaleNormal="80" workbookViewId="0">
      <selection activeCell="AW1" sqref="AW1:BA52"/>
    </sheetView>
  </sheetViews>
  <sheetFormatPr defaultRowHeight="12.75"/>
  <cols>
    <col min="1" max="1" width="3.85546875" customWidth="1"/>
    <col min="2" max="2" width="21.28515625" customWidth="1"/>
    <col min="3" max="3" width="12.28515625" customWidth="1"/>
    <col min="4" max="4" width="13.28515625" customWidth="1"/>
    <col min="5" max="5" width="11.85546875" customWidth="1"/>
    <col min="6" max="6" width="10.85546875" customWidth="1"/>
    <col min="7" max="7" width="13.42578125" style="287" customWidth="1"/>
    <col min="8" max="8" width="13.42578125" customWidth="1"/>
    <col min="9" max="9" width="13.42578125" style="287" customWidth="1"/>
    <col min="10" max="12" width="13.42578125" customWidth="1"/>
    <col min="13" max="15" width="10.85546875" customWidth="1"/>
    <col min="16" max="16" width="5.42578125" style="287" customWidth="1"/>
    <col min="17" max="17" width="23.85546875" style="287" customWidth="1"/>
    <col min="18" max="18" width="9.140625" style="287"/>
    <col min="19" max="19" width="7.28515625" customWidth="1"/>
    <col min="20" max="20" width="7.42578125" customWidth="1"/>
    <col min="21" max="21" width="7.7109375" customWidth="1"/>
    <col min="22" max="22" width="7.42578125" customWidth="1"/>
    <col min="23" max="23" width="7.28515625" customWidth="1"/>
    <col min="24" max="24" width="7.7109375" customWidth="1"/>
    <col min="25" max="25" width="7.28515625" customWidth="1"/>
    <col min="26" max="26" width="7.5703125" customWidth="1"/>
    <col min="27" max="27" width="7.42578125" customWidth="1"/>
    <col min="28" max="28" width="7.85546875" customWidth="1"/>
    <col min="29" max="29" width="8" customWidth="1"/>
    <col min="30" max="30" width="7.42578125" customWidth="1"/>
    <col min="31" max="33" width="9.7109375" customWidth="1"/>
    <col min="34" max="34" width="7.42578125" customWidth="1"/>
    <col min="35" max="35" width="5.42578125" customWidth="1"/>
    <col min="36" max="36" width="21.5703125" customWidth="1"/>
    <col min="37" max="37" width="13.42578125" customWidth="1"/>
    <col min="38" max="38" width="12.42578125" customWidth="1"/>
    <col min="39" max="39" width="11.140625" customWidth="1"/>
    <col min="40" max="48" width="12.28515625" customWidth="1"/>
    <col min="49" max="49" width="5.140625" customWidth="1"/>
    <col min="50" max="50" width="24.5703125" customWidth="1"/>
    <col min="51" max="53" width="12.28515625" customWidth="1"/>
    <col min="54" max="54" width="6.7109375" customWidth="1"/>
    <col min="56" max="56" width="22.28515625" customWidth="1"/>
    <col min="57" max="57" width="13.140625" customWidth="1"/>
    <col min="58" max="59" width="12" customWidth="1"/>
    <col min="60" max="60" width="12.28515625" customWidth="1"/>
    <col min="61" max="61" width="13.42578125" customWidth="1"/>
    <col min="62" max="62" width="12" customWidth="1"/>
  </cols>
  <sheetData>
    <row r="1" spans="1:62" ht="15">
      <c r="A1" s="632" t="s">
        <v>158</v>
      </c>
      <c r="B1" s="632"/>
      <c r="C1" s="632"/>
      <c r="D1" s="632"/>
      <c r="E1" s="632"/>
      <c r="F1" s="632"/>
      <c r="G1" s="632"/>
      <c r="H1" s="632"/>
      <c r="I1" s="632"/>
      <c r="J1" s="632"/>
      <c r="K1" s="632"/>
      <c r="L1" s="632"/>
      <c r="M1" s="632"/>
      <c r="N1" s="632"/>
      <c r="O1" s="632"/>
      <c r="P1" s="632" t="s">
        <v>158</v>
      </c>
      <c r="Q1" s="632"/>
      <c r="R1" s="632"/>
      <c r="S1" s="632"/>
      <c r="T1" s="632"/>
      <c r="U1" s="632"/>
      <c r="V1" s="632"/>
      <c r="W1" s="632"/>
      <c r="X1" s="632"/>
      <c r="Y1" s="632"/>
      <c r="Z1" s="632"/>
      <c r="AA1" s="632"/>
      <c r="AB1" s="632"/>
      <c r="AC1" s="632"/>
      <c r="AD1" s="632"/>
      <c r="AE1" s="632"/>
      <c r="AF1" s="632"/>
      <c r="AG1" s="632"/>
      <c r="AH1" s="632"/>
      <c r="AI1" s="632" t="s">
        <v>158</v>
      </c>
      <c r="AJ1" s="632"/>
      <c r="AK1" s="632"/>
      <c r="AL1" s="632"/>
      <c r="AM1" s="632"/>
      <c r="AN1" s="632"/>
      <c r="AO1" s="357"/>
      <c r="AP1" s="357"/>
      <c r="AQ1" s="357"/>
      <c r="AR1" s="357"/>
      <c r="AS1" s="357"/>
      <c r="AT1" s="357"/>
      <c r="AU1" s="357"/>
      <c r="AV1" s="357"/>
      <c r="AW1" s="632" t="s">
        <v>158</v>
      </c>
      <c r="AX1" s="632"/>
      <c r="AY1" s="632"/>
      <c r="AZ1" s="632"/>
      <c r="BA1" s="632"/>
      <c r="BC1" s="632" t="s">
        <v>158</v>
      </c>
      <c r="BD1" s="632"/>
      <c r="BE1" s="632"/>
      <c r="BF1" s="632"/>
      <c r="BG1" s="632"/>
      <c r="BH1" s="632"/>
      <c r="BI1" s="632"/>
      <c r="BJ1" s="632"/>
    </row>
    <row r="2" spans="1:62" ht="15">
      <c r="A2" s="632" t="s">
        <v>275</v>
      </c>
      <c r="B2" s="632"/>
      <c r="C2" s="632"/>
      <c r="D2" s="632"/>
      <c r="E2" s="632"/>
      <c r="F2" s="632"/>
      <c r="G2" s="632"/>
      <c r="H2" s="632"/>
      <c r="I2" s="632"/>
      <c r="J2" s="632"/>
      <c r="K2" s="632"/>
      <c r="L2" s="632"/>
      <c r="M2" s="632"/>
      <c r="N2" s="632"/>
      <c r="O2" s="632"/>
      <c r="P2" s="632" t="s">
        <v>275</v>
      </c>
      <c r="Q2" s="632"/>
      <c r="R2" s="632"/>
      <c r="S2" s="632"/>
      <c r="T2" s="632"/>
      <c r="U2" s="632"/>
      <c r="V2" s="632"/>
      <c r="W2" s="632"/>
      <c r="X2" s="632"/>
      <c r="Y2" s="632"/>
      <c r="Z2" s="632"/>
      <c r="AA2" s="632"/>
      <c r="AB2" s="632"/>
      <c r="AC2" s="632"/>
      <c r="AD2" s="632"/>
      <c r="AE2" s="632"/>
      <c r="AF2" s="632"/>
      <c r="AG2" s="632"/>
      <c r="AH2" s="632"/>
      <c r="AI2" s="632" t="s">
        <v>276</v>
      </c>
      <c r="AJ2" s="632"/>
      <c r="AK2" s="632"/>
      <c r="AL2" s="632"/>
      <c r="AM2" s="632"/>
      <c r="AN2" s="632"/>
      <c r="AO2" s="357"/>
      <c r="AP2" s="357"/>
      <c r="AQ2" s="357"/>
      <c r="AR2" s="357"/>
      <c r="AS2" s="357"/>
      <c r="AT2" s="357"/>
      <c r="AU2" s="357"/>
      <c r="AW2" s="632" t="s">
        <v>400</v>
      </c>
      <c r="AX2" s="632"/>
      <c r="AY2" s="632"/>
      <c r="AZ2" s="632"/>
      <c r="BA2" s="632"/>
      <c r="BC2" s="632" t="s">
        <v>277</v>
      </c>
      <c r="BD2" s="632"/>
      <c r="BE2" s="632"/>
      <c r="BF2" s="632"/>
      <c r="BG2" s="632"/>
      <c r="BH2" s="632"/>
      <c r="BI2" s="632"/>
      <c r="BJ2" s="632"/>
    </row>
    <row r="3" spans="1:62" ht="15">
      <c r="A3" s="632" t="s">
        <v>278</v>
      </c>
      <c r="B3" s="632"/>
      <c r="C3" s="632"/>
      <c r="D3" s="632"/>
      <c r="E3" s="632"/>
      <c r="F3" s="632"/>
      <c r="G3" s="632"/>
      <c r="H3" s="632"/>
      <c r="I3" s="632"/>
      <c r="J3" s="632"/>
      <c r="K3" s="632"/>
      <c r="L3" s="632"/>
      <c r="M3" s="632"/>
      <c r="N3" s="632"/>
      <c r="O3" s="632"/>
      <c r="P3" s="632" t="s">
        <v>216</v>
      </c>
      <c r="Q3" s="632"/>
      <c r="R3" s="632"/>
      <c r="S3" s="632"/>
      <c r="T3" s="632"/>
      <c r="U3" s="632"/>
      <c r="V3" s="632"/>
      <c r="W3" s="632"/>
      <c r="X3" s="632"/>
      <c r="Y3" s="632"/>
      <c r="Z3" s="632"/>
      <c r="AA3" s="632"/>
      <c r="AB3" s="632"/>
      <c r="AC3" s="632"/>
      <c r="AD3" s="632"/>
      <c r="AE3" s="632"/>
      <c r="AF3" s="632"/>
      <c r="AG3" s="632"/>
      <c r="AH3" s="632"/>
      <c r="AI3" s="632" t="s">
        <v>279</v>
      </c>
      <c r="AJ3" s="632"/>
      <c r="AK3" s="632"/>
      <c r="AL3" s="632"/>
      <c r="AM3" s="632"/>
      <c r="AN3" s="632"/>
      <c r="AO3" s="357"/>
      <c r="AP3" s="357"/>
      <c r="AQ3" s="357"/>
      <c r="AR3" s="357"/>
      <c r="AS3" s="357"/>
      <c r="AT3" s="357"/>
      <c r="AU3" s="357"/>
      <c r="AV3" s="357"/>
      <c r="AW3" s="632" t="s">
        <v>401</v>
      </c>
      <c r="AX3" s="632"/>
      <c r="AY3" s="632"/>
      <c r="AZ3" s="632"/>
      <c r="BA3" s="632"/>
      <c r="BC3" s="632" t="s">
        <v>279</v>
      </c>
      <c r="BD3" s="632"/>
      <c r="BE3" s="632"/>
      <c r="BF3" s="632"/>
      <c r="BG3" s="632"/>
      <c r="BH3" s="632"/>
      <c r="BI3" s="632"/>
      <c r="BJ3" s="632"/>
    </row>
    <row r="5" spans="1:62" ht="15">
      <c r="A5" s="630" t="s">
        <v>0</v>
      </c>
      <c r="B5" s="630" t="s">
        <v>280</v>
      </c>
      <c r="C5" s="633" t="s">
        <v>281</v>
      </c>
      <c r="D5" s="634"/>
      <c r="E5" s="634"/>
      <c r="F5" s="634"/>
      <c r="G5" s="634"/>
      <c r="H5" s="634"/>
      <c r="I5" s="634"/>
      <c r="J5" s="634"/>
      <c r="K5" s="635"/>
      <c r="L5" s="358"/>
      <c r="M5" s="636" t="s">
        <v>282</v>
      </c>
      <c r="N5" s="636"/>
      <c r="O5" s="636"/>
      <c r="P5" s="630" t="s">
        <v>0</v>
      </c>
      <c r="Q5" s="630" t="s">
        <v>280</v>
      </c>
      <c r="R5" s="637" t="s">
        <v>283</v>
      </c>
      <c r="S5" s="636" t="s">
        <v>284</v>
      </c>
      <c r="T5" s="636"/>
      <c r="U5" s="636"/>
      <c r="V5" s="636"/>
      <c r="W5" s="636"/>
      <c r="X5" s="636"/>
      <c r="Y5" s="636"/>
      <c r="Z5" s="636"/>
      <c r="AA5" s="636"/>
      <c r="AB5" s="636"/>
      <c r="AC5" s="636"/>
      <c r="AD5" s="636"/>
      <c r="AE5" s="639" t="s">
        <v>285</v>
      </c>
      <c r="AF5" s="639" t="s">
        <v>286</v>
      </c>
      <c r="AG5" s="639" t="s">
        <v>287</v>
      </c>
      <c r="AH5" s="639" t="s">
        <v>288</v>
      </c>
      <c r="AI5" s="630" t="s">
        <v>0</v>
      </c>
      <c r="AJ5" s="630" t="s">
        <v>280</v>
      </c>
      <c r="AK5" s="646" t="s">
        <v>387</v>
      </c>
      <c r="AL5" s="647"/>
      <c r="AM5" s="647"/>
      <c r="AN5" s="647"/>
      <c r="AO5" s="647"/>
      <c r="AP5" s="648"/>
      <c r="AQ5" s="652" t="s">
        <v>397</v>
      </c>
      <c r="AR5" s="652"/>
      <c r="AS5" s="652"/>
      <c r="AT5" s="651" t="s">
        <v>398</v>
      </c>
      <c r="AU5" s="651"/>
      <c r="AV5" s="651"/>
      <c r="AW5" s="630" t="s">
        <v>0</v>
      </c>
      <c r="AX5" s="630" t="s">
        <v>280</v>
      </c>
      <c r="AY5" s="649" t="s">
        <v>390</v>
      </c>
      <c r="AZ5" s="649"/>
      <c r="BA5" s="649"/>
      <c r="BB5" s="326"/>
      <c r="BC5" s="630" t="s">
        <v>0</v>
      </c>
      <c r="BD5" s="649" t="s">
        <v>280</v>
      </c>
      <c r="BE5" s="641" t="s">
        <v>289</v>
      </c>
      <c r="BF5" s="641" t="s">
        <v>290</v>
      </c>
      <c r="BG5" s="641" t="s">
        <v>291</v>
      </c>
      <c r="BH5" s="650" t="s">
        <v>292</v>
      </c>
      <c r="BI5" s="641" t="s">
        <v>293</v>
      </c>
      <c r="BJ5" s="641" t="s">
        <v>294</v>
      </c>
    </row>
    <row r="6" spans="1:62" ht="30">
      <c r="A6" s="631"/>
      <c r="B6" s="631"/>
      <c r="C6" s="359" t="s">
        <v>295</v>
      </c>
      <c r="D6" s="359" t="s">
        <v>296</v>
      </c>
      <c r="E6" s="359" t="s">
        <v>297</v>
      </c>
      <c r="F6" s="359" t="s">
        <v>196</v>
      </c>
      <c r="G6" s="359" t="s">
        <v>298</v>
      </c>
      <c r="H6" s="359" t="s">
        <v>299</v>
      </c>
      <c r="I6" s="359" t="s">
        <v>300</v>
      </c>
      <c r="J6" s="359" t="s">
        <v>301</v>
      </c>
      <c r="K6" s="359" t="s">
        <v>302</v>
      </c>
      <c r="L6" s="327" t="s">
        <v>303</v>
      </c>
      <c r="M6" s="359" t="s">
        <v>295</v>
      </c>
      <c r="N6" s="359" t="s">
        <v>296</v>
      </c>
      <c r="O6" s="359" t="s">
        <v>297</v>
      </c>
      <c r="P6" s="631"/>
      <c r="Q6" s="631"/>
      <c r="R6" s="638"/>
      <c r="S6" s="359">
        <v>1</v>
      </c>
      <c r="T6" s="359">
        <v>2</v>
      </c>
      <c r="U6" s="359">
        <v>3</v>
      </c>
      <c r="V6" s="359">
        <v>4</v>
      </c>
      <c r="W6" s="359">
        <v>5</v>
      </c>
      <c r="X6" s="359">
        <v>6</v>
      </c>
      <c r="Y6" s="359">
        <v>7</v>
      </c>
      <c r="Z6" s="359">
        <v>8</v>
      </c>
      <c r="AA6" s="359">
        <v>9</v>
      </c>
      <c r="AB6" s="359">
        <v>10</v>
      </c>
      <c r="AC6" s="359">
        <v>11</v>
      </c>
      <c r="AD6" s="359">
        <v>12</v>
      </c>
      <c r="AE6" s="640"/>
      <c r="AF6" s="640"/>
      <c r="AG6" s="640"/>
      <c r="AH6" s="640"/>
      <c r="AI6" s="631"/>
      <c r="AJ6" s="631"/>
      <c r="AK6" s="359" t="s">
        <v>295</v>
      </c>
      <c r="AL6" s="359" t="s">
        <v>296</v>
      </c>
      <c r="AM6" s="359" t="s">
        <v>304</v>
      </c>
      <c r="AN6" s="359" t="s">
        <v>305</v>
      </c>
      <c r="AO6" s="359" t="s">
        <v>388</v>
      </c>
      <c r="AP6" s="327" t="s">
        <v>389</v>
      </c>
      <c r="AQ6" s="364" t="s">
        <v>295</v>
      </c>
      <c r="AR6" s="364" t="s">
        <v>296</v>
      </c>
      <c r="AS6" s="364" t="s">
        <v>297</v>
      </c>
      <c r="AT6" s="362" t="s">
        <v>295</v>
      </c>
      <c r="AU6" s="362" t="s">
        <v>399</v>
      </c>
      <c r="AV6" s="362" t="s">
        <v>297</v>
      </c>
      <c r="AW6" s="631"/>
      <c r="AX6" s="631"/>
      <c r="AY6" s="327" t="s">
        <v>396</v>
      </c>
      <c r="AZ6" s="327" t="s">
        <v>391</v>
      </c>
      <c r="BA6" s="327" t="s">
        <v>392</v>
      </c>
      <c r="BB6" s="328"/>
      <c r="BC6" s="631"/>
      <c r="BD6" s="649"/>
      <c r="BE6" s="641"/>
      <c r="BF6" s="641"/>
      <c r="BG6" s="641"/>
      <c r="BH6" s="650"/>
      <c r="BI6" s="641"/>
      <c r="BJ6" s="641"/>
    </row>
    <row r="7" spans="1:62">
      <c r="A7" s="329">
        <v>1</v>
      </c>
      <c r="B7" s="329" t="s">
        <v>197</v>
      </c>
      <c r="C7" s="330">
        <v>50000</v>
      </c>
      <c r="D7" s="330">
        <v>1205000</v>
      </c>
      <c r="E7" s="330">
        <v>499037</v>
      </c>
      <c r="F7" s="330">
        <v>173917</v>
      </c>
      <c r="G7" s="330">
        <v>670000</v>
      </c>
      <c r="H7" s="330"/>
      <c r="I7" s="330"/>
      <c r="J7" s="330">
        <f t="shared" ref="J7:J19" si="0">(G7-K7)</f>
        <v>496083</v>
      </c>
      <c r="K7" s="330">
        <v>173917</v>
      </c>
      <c r="L7" s="330">
        <f>(F7-K7)</f>
        <v>0</v>
      </c>
      <c r="M7" s="330">
        <v>50000</v>
      </c>
      <c r="N7" s="330">
        <f>(D7-I7)</f>
        <v>1205000</v>
      </c>
      <c r="O7" s="330">
        <f>((E7+F7)-(J7+K7))</f>
        <v>2954</v>
      </c>
      <c r="P7" s="330">
        <v>1</v>
      </c>
      <c r="Q7" s="329" t="s">
        <v>197</v>
      </c>
      <c r="R7" s="330"/>
      <c r="S7" s="330">
        <v>10000</v>
      </c>
      <c r="T7" s="330">
        <v>10000</v>
      </c>
      <c r="U7" s="330">
        <v>10000</v>
      </c>
      <c r="V7" s="330">
        <v>10000</v>
      </c>
      <c r="W7" s="330">
        <v>10000</v>
      </c>
      <c r="X7" s="330">
        <v>10000</v>
      </c>
      <c r="Y7" s="330">
        <v>10000</v>
      </c>
      <c r="Z7" s="330">
        <v>10000</v>
      </c>
      <c r="AA7" s="330">
        <v>10000</v>
      </c>
      <c r="AB7" s="330">
        <v>10000</v>
      </c>
      <c r="AC7" s="330">
        <v>10000</v>
      </c>
      <c r="AD7" s="330">
        <v>10000</v>
      </c>
      <c r="AE7" s="330">
        <f t="shared" ref="AE7:AE47" si="1">SUM(S7:AD7)</f>
        <v>120000</v>
      </c>
      <c r="AF7" s="330"/>
      <c r="AG7" s="330"/>
      <c r="AH7" s="330"/>
      <c r="AI7" s="329">
        <v>1</v>
      </c>
      <c r="AJ7" s="329" t="s">
        <v>197</v>
      </c>
      <c r="AK7" s="330">
        <f>(M7+R7)</f>
        <v>50000</v>
      </c>
      <c r="AL7" s="330">
        <f>((D7+AE7)-AG7)</f>
        <v>1325000</v>
      </c>
      <c r="AM7" s="330">
        <f>SUM(O7,AH7)</f>
        <v>2954</v>
      </c>
      <c r="AN7" s="330">
        <f>[3]shu2020!Z6</f>
        <v>453792.9118417789</v>
      </c>
      <c r="AO7" s="330">
        <v>452000</v>
      </c>
      <c r="AP7" s="330">
        <f>(AN7-AO7)</f>
        <v>1792.9118417788995</v>
      </c>
      <c r="AQ7" s="365"/>
      <c r="AR7" s="365">
        <v>120000</v>
      </c>
      <c r="AS7" s="365"/>
      <c r="AT7" s="363"/>
      <c r="AU7" s="363"/>
      <c r="AV7" s="363"/>
      <c r="AW7" s="329">
        <v>1</v>
      </c>
      <c r="AX7" s="329" t="s">
        <v>197</v>
      </c>
      <c r="AY7" s="330">
        <f t="shared" ref="AY7:AY22" si="2">((AK7+AQ7)-(AT7))</f>
        <v>50000</v>
      </c>
      <c r="AZ7" s="330">
        <f t="shared" ref="AZ7:AZ22" si="3">((AL7+AR7)-(AU7))</f>
        <v>1445000</v>
      </c>
      <c r="BA7" s="330">
        <f t="shared" ref="BA7:BA50" si="4">((AM7+AP7+AS7)-(AV7))</f>
        <v>4746.9118417788995</v>
      </c>
      <c r="BB7" s="332"/>
      <c r="BC7" s="329">
        <v>1</v>
      </c>
      <c r="BD7" s="329" t="s">
        <v>197</v>
      </c>
      <c r="BE7" s="333">
        <f t="shared" ref="BE7:BE47" si="5">E7</f>
        <v>499037</v>
      </c>
      <c r="BF7" s="333">
        <f t="shared" ref="BF7:BF47" si="6">AH7</f>
        <v>0</v>
      </c>
      <c r="BG7" s="333">
        <f t="shared" ref="BG7:BG47" si="7">J7</f>
        <v>496083</v>
      </c>
      <c r="BH7" s="333">
        <f t="shared" ref="BH7:BH47" si="8">F7</f>
        <v>173917</v>
      </c>
      <c r="BI7" s="333">
        <f t="shared" ref="BI7:BI47" si="9">K7</f>
        <v>173917</v>
      </c>
      <c r="BJ7" s="333">
        <f>((BE7+BH7+BF7)-(BG7+BI7))</f>
        <v>2954</v>
      </c>
    </row>
    <row r="8" spans="1:62">
      <c r="A8" s="329">
        <v>2</v>
      </c>
      <c r="B8" s="329" t="s">
        <v>156</v>
      </c>
      <c r="C8" s="330">
        <v>50000</v>
      </c>
      <c r="D8" s="330">
        <v>1195000</v>
      </c>
      <c r="E8" s="330">
        <v>20928</v>
      </c>
      <c r="F8" s="330">
        <v>231416</v>
      </c>
      <c r="G8" s="330">
        <v>250000</v>
      </c>
      <c r="H8" s="330"/>
      <c r="I8" s="330"/>
      <c r="J8" s="330">
        <f t="shared" si="0"/>
        <v>18584</v>
      </c>
      <c r="K8" s="330">
        <v>231416</v>
      </c>
      <c r="L8" s="330">
        <f t="shared" ref="L8:L47" si="10">(F8-K8)</f>
        <v>0</v>
      </c>
      <c r="M8" s="330">
        <v>50000</v>
      </c>
      <c r="N8" s="330">
        <f t="shared" ref="N8:N47" si="11">(D8-I8)</f>
        <v>1195000</v>
      </c>
      <c r="O8" s="330">
        <f t="shared" ref="O8:O47" si="12">((E8+F8)-(J8+K8))</f>
        <v>2344</v>
      </c>
      <c r="P8" s="330">
        <v>2</v>
      </c>
      <c r="Q8" s="329" t="s">
        <v>156</v>
      </c>
      <c r="R8" s="330"/>
      <c r="S8" s="330">
        <v>10000</v>
      </c>
      <c r="T8" s="330">
        <v>10000</v>
      </c>
      <c r="U8" s="330">
        <v>10000</v>
      </c>
      <c r="V8" s="330">
        <v>10000</v>
      </c>
      <c r="W8" s="330">
        <v>10000</v>
      </c>
      <c r="X8" s="330">
        <v>10000</v>
      </c>
      <c r="Y8" s="330">
        <v>10000</v>
      </c>
      <c r="Z8" s="330">
        <v>10000</v>
      </c>
      <c r="AA8" s="330">
        <v>10000</v>
      </c>
      <c r="AB8" s="330">
        <v>10000</v>
      </c>
      <c r="AC8" s="330">
        <v>10000</v>
      </c>
      <c r="AD8" s="330"/>
      <c r="AE8" s="330">
        <f t="shared" si="1"/>
        <v>110000</v>
      </c>
      <c r="AF8" s="330"/>
      <c r="AG8" s="330"/>
      <c r="AH8" s="330"/>
      <c r="AI8" s="329">
        <v>2</v>
      </c>
      <c r="AJ8" s="329" t="s">
        <v>156</v>
      </c>
      <c r="AK8" s="330">
        <f t="shared" ref="AK8:AK47" si="13">(M8+R8)</f>
        <v>50000</v>
      </c>
      <c r="AL8" s="330">
        <f t="shared" ref="AL8:AL47" si="14">((D8+AE8)-AG8)</f>
        <v>1305000</v>
      </c>
      <c r="AM8" s="330">
        <f t="shared" ref="AM8:AM47" si="15">SUM(O8,AH8)</f>
        <v>2344</v>
      </c>
      <c r="AN8" s="330">
        <f>[3]shu2020!Z7</f>
        <v>48233.038237101937</v>
      </c>
      <c r="AO8" s="330">
        <v>48000</v>
      </c>
      <c r="AP8" s="330">
        <f t="shared" ref="AP8:AP47" si="16">(AN8-AO8)</f>
        <v>233.03823710193683</v>
      </c>
      <c r="AQ8" s="365"/>
      <c r="AR8" s="365">
        <v>160000</v>
      </c>
      <c r="AS8" s="365"/>
      <c r="AT8" s="363"/>
      <c r="AU8" s="363"/>
      <c r="AV8" s="363"/>
      <c r="AW8" s="329">
        <v>2</v>
      </c>
      <c r="AX8" s="329" t="s">
        <v>156</v>
      </c>
      <c r="AY8" s="330">
        <f t="shared" si="2"/>
        <v>50000</v>
      </c>
      <c r="AZ8" s="330">
        <f t="shared" si="3"/>
        <v>1465000</v>
      </c>
      <c r="BA8" s="330">
        <f t="shared" si="4"/>
        <v>2577.0382371019368</v>
      </c>
      <c r="BB8" s="332"/>
      <c r="BC8" s="329">
        <v>2</v>
      </c>
      <c r="BD8" s="329" t="s">
        <v>156</v>
      </c>
      <c r="BE8" s="333">
        <f t="shared" si="5"/>
        <v>20928</v>
      </c>
      <c r="BF8" s="333">
        <f t="shared" si="6"/>
        <v>0</v>
      </c>
      <c r="BG8" s="333">
        <f t="shared" si="7"/>
        <v>18584</v>
      </c>
      <c r="BH8" s="333">
        <f t="shared" si="8"/>
        <v>231416</v>
      </c>
      <c r="BI8" s="333">
        <f t="shared" si="9"/>
        <v>231416</v>
      </c>
      <c r="BJ8" s="333">
        <f t="shared" ref="BJ8:BJ47" si="17">((BE8+BH8+BF8)-(BG8+BI8))</f>
        <v>2344</v>
      </c>
    </row>
    <row r="9" spans="1:62">
      <c r="A9" s="329">
        <v>3</v>
      </c>
      <c r="B9" s="329" t="s">
        <v>231</v>
      </c>
      <c r="C9" s="330">
        <v>50000</v>
      </c>
      <c r="D9" s="330">
        <v>1185000</v>
      </c>
      <c r="E9" s="330">
        <v>20360</v>
      </c>
      <c r="F9" s="330">
        <v>149910</v>
      </c>
      <c r="G9" s="330">
        <v>170000</v>
      </c>
      <c r="H9" s="330"/>
      <c r="I9" s="330"/>
      <c r="J9" s="330">
        <f t="shared" si="0"/>
        <v>20090</v>
      </c>
      <c r="K9" s="330">
        <v>149910</v>
      </c>
      <c r="L9" s="330">
        <f t="shared" si="10"/>
        <v>0</v>
      </c>
      <c r="M9" s="330">
        <v>50000</v>
      </c>
      <c r="N9" s="330">
        <f t="shared" si="11"/>
        <v>1185000</v>
      </c>
      <c r="O9" s="330">
        <f t="shared" si="12"/>
        <v>270</v>
      </c>
      <c r="P9" s="330">
        <v>3</v>
      </c>
      <c r="Q9" s="329" t="s">
        <v>231</v>
      </c>
      <c r="R9" s="330"/>
      <c r="S9" s="330">
        <v>10000</v>
      </c>
      <c r="T9" s="330">
        <v>10000</v>
      </c>
      <c r="U9" s="330">
        <v>10000</v>
      </c>
      <c r="V9" s="330">
        <v>10000</v>
      </c>
      <c r="W9" s="330">
        <v>10000</v>
      </c>
      <c r="X9" s="330"/>
      <c r="Y9" s="330"/>
      <c r="Z9" s="330">
        <v>10000</v>
      </c>
      <c r="AA9" s="330">
        <v>10000</v>
      </c>
      <c r="AB9" s="330"/>
      <c r="AC9" s="330"/>
      <c r="AD9" s="330"/>
      <c r="AE9" s="330">
        <f t="shared" si="1"/>
        <v>70000</v>
      </c>
      <c r="AF9" s="330"/>
      <c r="AG9" s="330"/>
      <c r="AH9" s="330"/>
      <c r="AI9" s="329">
        <v>3</v>
      </c>
      <c r="AJ9" s="329" t="s">
        <v>231</v>
      </c>
      <c r="AK9" s="330">
        <f t="shared" si="13"/>
        <v>50000</v>
      </c>
      <c r="AL9" s="330">
        <f t="shared" si="14"/>
        <v>1255000</v>
      </c>
      <c r="AM9" s="330">
        <f t="shared" si="15"/>
        <v>270</v>
      </c>
      <c r="AN9" s="330">
        <f>[3]shu2020!Z8</f>
        <v>83973.720583538176</v>
      </c>
      <c r="AO9" s="330">
        <v>0</v>
      </c>
      <c r="AP9" s="330">
        <f t="shared" si="16"/>
        <v>83973.720583538176</v>
      </c>
      <c r="AQ9" s="365"/>
      <c r="AR9" s="365">
        <v>80000</v>
      </c>
      <c r="AS9" s="365"/>
      <c r="AT9" s="363"/>
      <c r="AU9" s="363"/>
      <c r="AV9" s="363"/>
      <c r="AW9" s="329">
        <v>3</v>
      </c>
      <c r="AX9" s="329" t="s">
        <v>231</v>
      </c>
      <c r="AY9" s="330">
        <f t="shared" si="2"/>
        <v>50000</v>
      </c>
      <c r="AZ9" s="330">
        <f t="shared" si="3"/>
        <v>1335000</v>
      </c>
      <c r="BA9" s="330">
        <f t="shared" si="4"/>
        <v>84243.720583538176</v>
      </c>
      <c r="BB9" s="332"/>
      <c r="BC9" s="329">
        <v>3</v>
      </c>
      <c r="BD9" s="329" t="s">
        <v>231</v>
      </c>
      <c r="BE9" s="333">
        <f t="shared" si="5"/>
        <v>20360</v>
      </c>
      <c r="BF9" s="333">
        <f t="shared" si="6"/>
        <v>0</v>
      </c>
      <c r="BG9" s="333">
        <f t="shared" si="7"/>
        <v>20090</v>
      </c>
      <c r="BH9" s="333">
        <f t="shared" si="8"/>
        <v>149910</v>
      </c>
      <c r="BI9" s="333">
        <f t="shared" si="9"/>
        <v>149910</v>
      </c>
      <c r="BJ9" s="333">
        <f t="shared" si="17"/>
        <v>270</v>
      </c>
    </row>
    <row r="10" spans="1:62">
      <c r="A10" s="329">
        <v>4</v>
      </c>
      <c r="B10" s="329" t="s">
        <v>233</v>
      </c>
      <c r="C10" s="330">
        <v>50000</v>
      </c>
      <c r="D10" s="330">
        <v>1205000</v>
      </c>
      <c r="E10" s="330">
        <v>264273</v>
      </c>
      <c r="F10" s="330">
        <v>89525</v>
      </c>
      <c r="G10" s="330"/>
      <c r="H10" s="330"/>
      <c r="I10" s="330"/>
      <c r="J10" s="330">
        <f t="shared" si="0"/>
        <v>0</v>
      </c>
      <c r="K10" s="330">
        <v>0</v>
      </c>
      <c r="L10" s="330">
        <f t="shared" si="10"/>
        <v>89525</v>
      </c>
      <c r="M10" s="330">
        <v>50000</v>
      </c>
      <c r="N10" s="330">
        <f t="shared" si="11"/>
        <v>1205000</v>
      </c>
      <c r="O10" s="330">
        <f>((E10+F10)-(J10+K10))</f>
        <v>353798</v>
      </c>
      <c r="P10" s="330">
        <v>4</v>
      </c>
      <c r="Q10" s="329" t="s">
        <v>233</v>
      </c>
      <c r="R10" s="330"/>
      <c r="S10" s="330">
        <v>10000</v>
      </c>
      <c r="T10" s="330">
        <v>10000</v>
      </c>
      <c r="U10" s="330">
        <v>10000</v>
      </c>
      <c r="V10" s="330">
        <v>10000</v>
      </c>
      <c r="W10" s="330">
        <v>10000</v>
      </c>
      <c r="X10" s="330"/>
      <c r="Y10" s="330">
        <v>10000</v>
      </c>
      <c r="Z10" s="330">
        <v>10000</v>
      </c>
      <c r="AA10" s="330">
        <v>10000</v>
      </c>
      <c r="AB10" s="330">
        <v>10000</v>
      </c>
      <c r="AC10" s="330">
        <v>10000</v>
      </c>
      <c r="AD10" s="330">
        <v>10000</v>
      </c>
      <c r="AE10" s="330">
        <f t="shared" si="1"/>
        <v>110000</v>
      </c>
      <c r="AF10" s="330"/>
      <c r="AG10" s="330"/>
      <c r="AH10" s="330"/>
      <c r="AI10" s="329">
        <v>4</v>
      </c>
      <c r="AJ10" s="329" t="s">
        <v>233</v>
      </c>
      <c r="AK10" s="330">
        <f t="shared" si="13"/>
        <v>50000</v>
      </c>
      <c r="AL10" s="330">
        <f t="shared" si="14"/>
        <v>1315000</v>
      </c>
      <c r="AM10" s="330">
        <f t="shared" si="15"/>
        <v>353798</v>
      </c>
      <c r="AN10" s="330">
        <f>[3]shu2020!Z9</f>
        <v>118909.75798018361</v>
      </c>
      <c r="AO10" s="330">
        <v>0</v>
      </c>
      <c r="AP10" s="330">
        <f t="shared" si="16"/>
        <v>118909.75798018361</v>
      </c>
      <c r="AQ10" s="365"/>
      <c r="AR10" s="365">
        <v>60000</v>
      </c>
      <c r="AS10" s="365"/>
      <c r="AT10" s="363"/>
      <c r="AU10" s="363"/>
      <c r="AV10" s="363"/>
      <c r="AW10" s="329">
        <v>4</v>
      </c>
      <c r="AX10" s="329" t="s">
        <v>233</v>
      </c>
      <c r="AY10" s="330">
        <f t="shared" si="2"/>
        <v>50000</v>
      </c>
      <c r="AZ10" s="330">
        <f t="shared" si="3"/>
        <v>1375000</v>
      </c>
      <c r="BA10" s="330">
        <f t="shared" si="4"/>
        <v>472707.75798018358</v>
      </c>
      <c r="BB10" s="332"/>
      <c r="BC10" s="329">
        <v>4</v>
      </c>
      <c r="BD10" s="329" t="s">
        <v>233</v>
      </c>
      <c r="BE10" s="333">
        <f t="shared" si="5"/>
        <v>264273</v>
      </c>
      <c r="BF10" s="333">
        <f t="shared" si="6"/>
        <v>0</v>
      </c>
      <c r="BG10" s="333">
        <f t="shared" si="7"/>
        <v>0</v>
      </c>
      <c r="BH10" s="333">
        <f t="shared" si="8"/>
        <v>89525</v>
      </c>
      <c r="BI10" s="333">
        <f t="shared" si="9"/>
        <v>0</v>
      </c>
      <c r="BJ10" s="333">
        <f t="shared" si="17"/>
        <v>353798</v>
      </c>
    </row>
    <row r="11" spans="1:62">
      <c r="A11" s="329">
        <v>5</v>
      </c>
      <c r="B11" s="329" t="s">
        <v>234</v>
      </c>
      <c r="C11" s="330">
        <v>50000</v>
      </c>
      <c r="D11" s="330">
        <v>915000</v>
      </c>
      <c r="E11" s="330">
        <v>283816</v>
      </c>
      <c r="F11" s="330">
        <v>109651</v>
      </c>
      <c r="G11" s="330">
        <v>390000</v>
      </c>
      <c r="H11" s="330"/>
      <c r="I11" s="330"/>
      <c r="J11" s="330">
        <f t="shared" si="0"/>
        <v>280349</v>
      </c>
      <c r="K11" s="330">
        <v>109651</v>
      </c>
      <c r="L11" s="330">
        <f t="shared" si="10"/>
        <v>0</v>
      </c>
      <c r="M11" s="330">
        <v>50000</v>
      </c>
      <c r="N11" s="330">
        <f t="shared" si="11"/>
        <v>915000</v>
      </c>
      <c r="O11" s="330">
        <f t="shared" si="12"/>
        <v>3467</v>
      </c>
      <c r="P11" s="330">
        <v>5</v>
      </c>
      <c r="Q11" s="329" t="s">
        <v>234</v>
      </c>
      <c r="R11" s="330"/>
      <c r="S11" s="330">
        <v>10000</v>
      </c>
      <c r="T11" s="330">
        <v>10000</v>
      </c>
      <c r="U11" s="330">
        <v>10000</v>
      </c>
      <c r="V11" s="330"/>
      <c r="W11" s="330"/>
      <c r="X11" s="330"/>
      <c r="Y11" s="330">
        <v>10000</v>
      </c>
      <c r="Z11" s="330">
        <v>10000</v>
      </c>
      <c r="AA11" s="330">
        <v>10000</v>
      </c>
      <c r="AB11" s="330">
        <v>10000</v>
      </c>
      <c r="AC11" s="330"/>
      <c r="AD11" s="330"/>
      <c r="AE11" s="330">
        <f t="shared" si="1"/>
        <v>70000</v>
      </c>
      <c r="AF11" s="330"/>
      <c r="AG11" s="330"/>
      <c r="AH11" s="330"/>
      <c r="AI11" s="329">
        <v>5</v>
      </c>
      <c r="AJ11" s="329" t="s">
        <v>234</v>
      </c>
      <c r="AK11" s="330">
        <f t="shared" si="13"/>
        <v>50000</v>
      </c>
      <c r="AL11" s="330">
        <f t="shared" si="14"/>
        <v>985000</v>
      </c>
      <c r="AM11" s="330">
        <f t="shared" si="15"/>
        <v>3467</v>
      </c>
      <c r="AN11" s="330">
        <f>[3]shu2020!Z10</f>
        <v>80276.161517617147</v>
      </c>
      <c r="AO11" s="330">
        <v>0</v>
      </c>
      <c r="AP11" s="330">
        <f t="shared" si="16"/>
        <v>80276.161517617147</v>
      </c>
      <c r="AQ11" s="365"/>
      <c r="AR11" s="365">
        <v>0</v>
      </c>
      <c r="AS11" s="365"/>
      <c r="AT11" s="363">
        <v>50000</v>
      </c>
      <c r="AU11" s="363">
        <v>985000</v>
      </c>
      <c r="AV11" s="363">
        <v>83743</v>
      </c>
      <c r="AW11" s="329">
        <v>5</v>
      </c>
      <c r="AX11" s="329" t="s">
        <v>234</v>
      </c>
      <c r="AY11" s="330">
        <f t="shared" si="2"/>
        <v>0</v>
      </c>
      <c r="AZ11" s="330">
        <f t="shared" si="3"/>
        <v>0</v>
      </c>
      <c r="BA11" s="330">
        <f t="shared" si="4"/>
        <v>0.16151761714718305</v>
      </c>
      <c r="BB11" s="332"/>
      <c r="BC11" s="329">
        <v>5</v>
      </c>
      <c r="BD11" s="329" t="s">
        <v>234</v>
      </c>
      <c r="BE11" s="333">
        <f t="shared" si="5"/>
        <v>283816</v>
      </c>
      <c r="BF11" s="333">
        <f t="shared" si="6"/>
        <v>0</v>
      </c>
      <c r="BG11" s="333">
        <f t="shared" si="7"/>
        <v>280349</v>
      </c>
      <c r="BH11" s="333">
        <f t="shared" si="8"/>
        <v>109651</v>
      </c>
      <c r="BI11" s="333">
        <f t="shared" si="9"/>
        <v>109651</v>
      </c>
      <c r="BJ11" s="333">
        <f t="shared" si="17"/>
        <v>3467</v>
      </c>
    </row>
    <row r="12" spans="1:62" s="287" customFormat="1">
      <c r="A12" s="329">
        <v>6</v>
      </c>
      <c r="B12" s="329" t="s">
        <v>236</v>
      </c>
      <c r="C12" s="330">
        <v>50000</v>
      </c>
      <c r="D12" s="330">
        <v>1020000</v>
      </c>
      <c r="E12" s="330">
        <v>476595</v>
      </c>
      <c r="F12" s="330">
        <v>271573</v>
      </c>
      <c r="G12" s="330">
        <v>200000</v>
      </c>
      <c r="H12" s="330"/>
      <c r="I12" s="330"/>
      <c r="J12" s="330">
        <f t="shared" si="0"/>
        <v>0</v>
      </c>
      <c r="K12" s="330">
        <v>200000</v>
      </c>
      <c r="L12" s="330">
        <f t="shared" si="10"/>
        <v>71573</v>
      </c>
      <c r="M12" s="330">
        <v>50000</v>
      </c>
      <c r="N12" s="330">
        <f t="shared" si="11"/>
        <v>1020000</v>
      </c>
      <c r="O12" s="330">
        <f t="shared" si="12"/>
        <v>548168</v>
      </c>
      <c r="P12" s="330">
        <v>6</v>
      </c>
      <c r="Q12" s="329" t="s">
        <v>236</v>
      </c>
      <c r="R12" s="330"/>
      <c r="S12" s="330">
        <v>10000</v>
      </c>
      <c r="T12" s="330">
        <v>10000</v>
      </c>
      <c r="U12" s="330">
        <v>10000</v>
      </c>
      <c r="V12" s="330">
        <v>10000</v>
      </c>
      <c r="W12" s="330">
        <v>10000</v>
      </c>
      <c r="X12" s="330">
        <v>10000</v>
      </c>
      <c r="Y12" s="330">
        <v>10000</v>
      </c>
      <c r="Z12" s="330">
        <v>10000</v>
      </c>
      <c r="AA12" s="330">
        <v>10000</v>
      </c>
      <c r="AB12" s="330">
        <v>10000</v>
      </c>
      <c r="AC12" s="330">
        <v>10000</v>
      </c>
      <c r="AD12" s="330">
        <v>10000</v>
      </c>
      <c r="AE12" s="330">
        <f t="shared" si="1"/>
        <v>120000</v>
      </c>
      <c r="AF12" s="330"/>
      <c r="AG12" s="330"/>
      <c r="AH12" s="330"/>
      <c r="AI12" s="329">
        <v>6</v>
      </c>
      <c r="AJ12" s="329" t="s">
        <v>236</v>
      </c>
      <c r="AK12" s="330">
        <f t="shared" si="13"/>
        <v>50000</v>
      </c>
      <c r="AL12" s="330">
        <f t="shared" si="14"/>
        <v>1140000</v>
      </c>
      <c r="AM12" s="330">
        <f t="shared" si="15"/>
        <v>548168</v>
      </c>
      <c r="AN12" s="330">
        <f>[3]shu2020!Z11</f>
        <v>350928.0683500329</v>
      </c>
      <c r="AO12" s="330">
        <v>0</v>
      </c>
      <c r="AP12" s="330">
        <f t="shared" si="16"/>
        <v>350928.0683500329</v>
      </c>
      <c r="AQ12" s="365"/>
      <c r="AR12" s="365">
        <v>0</v>
      </c>
      <c r="AS12" s="365"/>
      <c r="AT12" s="363"/>
      <c r="AU12" s="363"/>
      <c r="AV12" s="363"/>
      <c r="AW12" s="329">
        <v>6</v>
      </c>
      <c r="AX12" s="329" t="s">
        <v>236</v>
      </c>
      <c r="AY12" s="330">
        <f t="shared" si="2"/>
        <v>50000</v>
      </c>
      <c r="AZ12" s="330">
        <f t="shared" si="3"/>
        <v>1140000</v>
      </c>
      <c r="BA12" s="330">
        <f t="shared" si="4"/>
        <v>899096.0683500329</v>
      </c>
      <c r="BB12" s="331"/>
      <c r="BC12" s="329">
        <v>6</v>
      </c>
      <c r="BD12" s="329" t="s">
        <v>236</v>
      </c>
      <c r="BE12" s="333">
        <f t="shared" si="5"/>
        <v>476595</v>
      </c>
      <c r="BF12" s="333">
        <f t="shared" si="6"/>
        <v>0</v>
      </c>
      <c r="BG12" s="333">
        <f t="shared" si="7"/>
        <v>0</v>
      </c>
      <c r="BH12" s="333">
        <f t="shared" si="8"/>
        <v>271573</v>
      </c>
      <c r="BI12" s="333">
        <f t="shared" si="9"/>
        <v>200000</v>
      </c>
      <c r="BJ12" s="333">
        <f t="shared" si="17"/>
        <v>548168</v>
      </c>
    </row>
    <row r="13" spans="1:62">
      <c r="A13" s="329">
        <v>7</v>
      </c>
      <c r="B13" s="329" t="s">
        <v>306</v>
      </c>
      <c r="C13" s="330">
        <v>50000</v>
      </c>
      <c r="D13" s="330">
        <v>785000</v>
      </c>
      <c r="E13" s="330">
        <v>78028</v>
      </c>
      <c r="F13" s="330">
        <v>24642</v>
      </c>
      <c r="G13" s="330"/>
      <c r="H13" s="330"/>
      <c r="I13" s="330"/>
      <c r="J13" s="330">
        <f t="shared" si="0"/>
        <v>0</v>
      </c>
      <c r="K13" s="330">
        <v>0</v>
      </c>
      <c r="L13" s="330">
        <f t="shared" si="10"/>
        <v>24642</v>
      </c>
      <c r="M13" s="330">
        <v>50000</v>
      </c>
      <c r="N13" s="330">
        <f t="shared" si="11"/>
        <v>785000</v>
      </c>
      <c r="O13" s="330">
        <f t="shared" si="12"/>
        <v>102670</v>
      </c>
      <c r="P13" s="330">
        <v>7</v>
      </c>
      <c r="Q13" s="329" t="s">
        <v>306</v>
      </c>
      <c r="R13" s="330"/>
      <c r="S13" s="330">
        <v>10000</v>
      </c>
      <c r="T13" s="330">
        <v>10000</v>
      </c>
      <c r="U13" s="330">
        <v>10000</v>
      </c>
      <c r="V13" s="330">
        <v>10000</v>
      </c>
      <c r="W13" s="330"/>
      <c r="X13" s="330"/>
      <c r="Y13" s="330"/>
      <c r="Z13" s="330"/>
      <c r="AA13" s="330"/>
      <c r="AB13" s="330"/>
      <c r="AC13" s="330"/>
      <c r="AD13" s="330"/>
      <c r="AE13" s="330">
        <f t="shared" si="1"/>
        <v>40000</v>
      </c>
      <c r="AF13" s="330"/>
      <c r="AG13" s="330"/>
      <c r="AH13" s="330"/>
      <c r="AI13" s="329">
        <v>7</v>
      </c>
      <c r="AJ13" s="329" t="s">
        <v>306</v>
      </c>
      <c r="AK13" s="330">
        <f t="shared" si="13"/>
        <v>50000</v>
      </c>
      <c r="AL13" s="330">
        <f t="shared" si="14"/>
        <v>825000</v>
      </c>
      <c r="AM13" s="330">
        <f t="shared" si="15"/>
        <v>102670</v>
      </c>
      <c r="AN13" s="330">
        <f>[3]shu2020!Z12</f>
        <v>179322.62322098706</v>
      </c>
      <c r="AO13" s="330">
        <v>178000</v>
      </c>
      <c r="AP13" s="330">
        <f t="shared" si="16"/>
        <v>1322.623220987065</v>
      </c>
      <c r="AQ13" s="365"/>
      <c r="AR13" s="365">
        <v>100000</v>
      </c>
      <c r="AS13" s="365"/>
      <c r="AT13" s="363"/>
      <c r="AU13" s="363"/>
      <c r="AV13" s="363"/>
      <c r="AW13" s="329">
        <v>7</v>
      </c>
      <c r="AX13" s="329" t="s">
        <v>306</v>
      </c>
      <c r="AY13" s="330">
        <f t="shared" si="2"/>
        <v>50000</v>
      </c>
      <c r="AZ13" s="330">
        <f t="shared" si="3"/>
        <v>925000</v>
      </c>
      <c r="BA13" s="330">
        <f t="shared" si="4"/>
        <v>103992.62322098706</v>
      </c>
      <c r="BB13" s="332"/>
      <c r="BC13" s="329">
        <v>7</v>
      </c>
      <c r="BD13" s="329" t="s">
        <v>306</v>
      </c>
      <c r="BE13" s="333">
        <f t="shared" si="5"/>
        <v>78028</v>
      </c>
      <c r="BF13" s="333">
        <f t="shared" si="6"/>
        <v>0</v>
      </c>
      <c r="BG13" s="333">
        <f t="shared" si="7"/>
        <v>0</v>
      </c>
      <c r="BH13" s="333">
        <f t="shared" si="8"/>
        <v>24642</v>
      </c>
      <c r="BI13" s="333">
        <f t="shared" si="9"/>
        <v>0</v>
      </c>
      <c r="BJ13" s="333">
        <f t="shared" si="17"/>
        <v>102670</v>
      </c>
    </row>
    <row r="14" spans="1:62">
      <c r="A14" s="329">
        <v>8</v>
      </c>
      <c r="B14" s="329" t="s">
        <v>240</v>
      </c>
      <c r="C14" s="330">
        <v>50000</v>
      </c>
      <c r="D14" s="330">
        <v>960000</v>
      </c>
      <c r="E14" s="330">
        <v>378211</v>
      </c>
      <c r="F14" s="330">
        <v>107084</v>
      </c>
      <c r="G14" s="330">
        <v>450000</v>
      </c>
      <c r="H14" s="330"/>
      <c r="I14" s="330"/>
      <c r="J14" s="330">
        <f t="shared" si="0"/>
        <v>342916</v>
      </c>
      <c r="K14" s="330">
        <v>107084</v>
      </c>
      <c r="L14" s="330">
        <f t="shared" si="10"/>
        <v>0</v>
      </c>
      <c r="M14" s="330">
        <v>50000</v>
      </c>
      <c r="N14" s="330">
        <f t="shared" si="11"/>
        <v>960000</v>
      </c>
      <c r="O14" s="330">
        <f t="shared" si="12"/>
        <v>35295</v>
      </c>
      <c r="P14" s="330">
        <v>8</v>
      </c>
      <c r="Q14" s="329" t="s">
        <v>240</v>
      </c>
      <c r="R14" s="330"/>
      <c r="S14" s="330">
        <v>10000</v>
      </c>
      <c r="T14" s="330">
        <v>10000</v>
      </c>
      <c r="U14" s="330">
        <v>10000</v>
      </c>
      <c r="V14" s="330">
        <v>10000</v>
      </c>
      <c r="W14" s="330">
        <v>10000</v>
      </c>
      <c r="X14" s="330">
        <v>10000</v>
      </c>
      <c r="Y14" s="330">
        <v>10000</v>
      </c>
      <c r="Z14" s="330">
        <v>10000</v>
      </c>
      <c r="AA14" s="330">
        <v>10000</v>
      </c>
      <c r="AB14" s="330">
        <v>10000</v>
      </c>
      <c r="AC14" s="330">
        <v>10000</v>
      </c>
      <c r="AD14" s="330">
        <v>10000</v>
      </c>
      <c r="AE14" s="330">
        <f t="shared" si="1"/>
        <v>120000</v>
      </c>
      <c r="AF14" s="330"/>
      <c r="AG14" s="330"/>
      <c r="AH14" s="330"/>
      <c r="AI14" s="329">
        <v>8</v>
      </c>
      <c r="AJ14" s="329" t="s">
        <v>240</v>
      </c>
      <c r="AK14" s="330">
        <f t="shared" si="13"/>
        <v>50000</v>
      </c>
      <c r="AL14" s="330">
        <f t="shared" si="14"/>
        <v>1080000</v>
      </c>
      <c r="AM14" s="330">
        <f t="shared" si="15"/>
        <v>35295</v>
      </c>
      <c r="AN14" s="330">
        <f>[3]shu2020!Z13</f>
        <v>174423.35260369052</v>
      </c>
      <c r="AO14" s="330">
        <v>174000</v>
      </c>
      <c r="AP14" s="330">
        <f t="shared" si="16"/>
        <v>423.35260369052412</v>
      </c>
      <c r="AQ14" s="365"/>
      <c r="AR14" s="365">
        <v>110000</v>
      </c>
      <c r="AS14" s="365"/>
      <c r="AT14" s="363"/>
      <c r="AU14" s="363"/>
      <c r="AV14" s="363"/>
      <c r="AW14" s="329">
        <v>8</v>
      </c>
      <c r="AX14" s="329" t="s">
        <v>240</v>
      </c>
      <c r="AY14" s="330">
        <f t="shared" si="2"/>
        <v>50000</v>
      </c>
      <c r="AZ14" s="330">
        <f t="shared" si="3"/>
        <v>1190000</v>
      </c>
      <c r="BA14" s="330">
        <f t="shared" si="4"/>
        <v>35718.352603690524</v>
      </c>
      <c r="BB14" s="332"/>
      <c r="BC14" s="329">
        <v>8</v>
      </c>
      <c r="BD14" s="329" t="s">
        <v>240</v>
      </c>
      <c r="BE14" s="333">
        <f t="shared" si="5"/>
        <v>378211</v>
      </c>
      <c r="BF14" s="333">
        <f t="shared" si="6"/>
        <v>0</v>
      </c>
      <c r="BG14" s="333">
        <f t="shared" si="7"/>
        <v>342916</v>
      </c>
      <c r="BH14" s="333">
        <f t="shared" si="8"/>
        <v>107084</v>
      </c>
      <c r="BI14" s="333">
        <f t="shared" si="9"/>
        <v>107084</v>
      </c>
      <c r="BJ14" s="333">
        <f t="shared" si="17"/>
        <v>35295</v>
      </c>
    </row>
    <row r="15" spans="1:62">
      <c r="A15" s="329">
        <v>9</v>
      </c>
      <c r="B15" s="329" t="s">
        <v>241</v>
      </c>
      <c r="C15" s="330">
        <v>50000</v>
      </c>
      <c r="D15" s="330">
        <v>980000</v>
      </c>
      <c r="E15" s="330">
        <v>17183</v>
      </c>
      <c r="F15" s="330">
        <v>291262</v>
      </c>
      <c r="G15" s="330">
        <v>300000</v>
      </c>
      <c r="H15" s="330"/>
      <c r="I15" s="330"/>
      <c r="J15" s="330">
        <f t="shared" si="0"/>
        <v>8738</v>
      </c>
      <c r="K15" s="330">
        <v>291262</v>
      </c>
      <c r="L15" s="330">
        <f t="shared" si="10"/>
        <v>0</v>
      </c>
      <c r="M15" s="330">
        <v>50000</v>
      </c>
      <c r="N15" s="330">
        <f t="shared" si="11"/>
        <v>980000</v>
      </c>
      <c r="O15" s="330">
        <f t="shared" si="12"/>
        <v>8445</v>
      </c>
      <c r="P15" s="330">
        <v>9</v>
      </c>
      <c r="Q15" s="329" t="s">
        <v>241</v>
      </c>
      <c r="R15" s="330"/>
      <c r="S15" s="330">
        <v>10000</v>
      </c>
      <c r="T15" s="330">
        <v>10000</v>
      </c>
      <c r="U15" s="330">
        <v>10000</v>
      </c>
      <c r="V15" s="330">
        <v>10000</v>
      </c>
      <c r="W15" s="330"/>
      <c r="X15" s="330"/>
      <c r="Y15" s="330"/>
      <c r="Z15" s="330"/>
      <c r="AA15" s="330"/>
      <c r="AB15" s="330"/>
      <c r="AC15" s="330"/>
      <c r="AD15" s="330"/>
      <c r="AE15" s="330">
        <f t="shared" si="1"/>
        <v>40000</v>
      </c>
      <c r="AF15" s="330"/>
      <c r="AG15" s="330"/>
      <c r="AH15" s="330"/>
      <c r="AI15" s="329">
        <v>9</v>
      </c>
      <c r="AJ15" s="329" t="s">
        <v>241</v>
      </c>
      <c r="AK15" s="330">
        <f t="shared" si="13"/>
        <v>50000</v>
      </c>
      <c r="AL15" s="330">
        <f t="shared" si="14"/>
        <v>1020000</v>
      </c>
      <c r="AM15" s="330">
        <f t="shared" si="15"/>
        <v>8445</v>
      </c>
      <c r="AN15" s="330">
        <f>[3]shu2020!Z14</f>
        <v>38322.399422409791</v>
      </c>
      <c r="AO15" s="330">
        <v>0</v>
      </c>
      <c r="AP15" s="330">
        <f t="shared" si="16"/>
        <v>38322.399422409791</v>
      </c>
      <c r="AQ15" s="365"/>
      <c r="AR15" s="365">
        <v>0</v>
      </c>
      <c r="AS15" s="365"/>
      <c r="AT15" s="363">
        <v>50000</v>
      </c>
      <c r="AU15" s="363">
        <v>1020000</v>
      </c>
      <c r="AV15" s="363">
        <v>46767</v>
      </c>
      <c r="AW15" s="329">
        <v>9</v>
      </c>
      <c r="AX15" s="329" t="s">
        <v>241</v>
      </c>
      <c r="AY15" s="330">
        <f t="shared" si="2"/>
        <v>0</v>
      </c>
      <c r="AZ15" s="330">
        <f t="shared" si="3"/>
        <v>0</v>
      </c>
      <c r="BA15" s="330">
        <f>((AM15+AP15+AS15)-(AV15))</f>
        <v>0.39942240979144117</v>
      </c>
      <c r="BB15" s="332"/>
      <c r="BC15" s="329">
        <v>9</v>
      </c>
      <c r="BD15" s="329" t="s">
        <v>241</v>
      </c>
      <c r="BE15" s="333">
        <f t="shared" si="5"/>
        <v>17183</v>
      </c>
      <c r="BF15" s="333">
        <f t="shared" si="6"/>
        <v>0</v>
      </c>
      <c r="BG15" s="333">
        <f t="shared" si="7"/>
        <v>8738</v>
      </c>
      <c r="BH15" s="333">
        <f t="shared" si="8"/>
        <v>291262</v>
      </c>
      <c r="BI15" s="333">
        <f t="shared" si="9"/>
        <v>291262</v>
      </c>
      <c r="BJ15" s="333">
        <f t="shared" si="17"/>
        <v>8445</v>
      </c>
    </row>
    <row r="16" spans="1:62">
      <c r="A16" s="329">
        <v>10</v>
      </c>
      <c r="B16" s="329" t="s">
        <v>242</v>
      </c>
      <c r="C16" s="330">
        <v>100000</v>
      </c>
      <c r="D16" s="330">
        <v>170000</v>
      </c>
      <c r="E16" s="330">
        <v>5156</v>
      </c>
      <c r="F16" s="330">
        <v>64386</v>
      </c>
      <c r="G16" s="330"/>
      <c r="H16" s="330"/>
      <c r="I16" s="330"/>
      <c r="J16" s="330">
        <f t="shared" si="0"/>
        <v>0</v>
      </c>
      <c r="K16" s="330">
        <v>0</v>
      </c>
      <c r="L16" s="330">
        <f t="shared" si="10"/>
        <v>64386</v>
      </c>
      <c r="M16" s="330">
        <v>100000</v>
      </c>
      <c r="N16" s="330">
        <f t="shared" si="11"/>
        <v>170000</v>
      </c>
      <c r="O16" s="330">
        <f t="shared" si="12"/>
        <v>69542</v>
      </c>
      <c r="P16" s="330">
        <v>10</v>
      </c>
      <c r="Q16" s="329" t="s">
        <v>242</v>
      </c>
      <c r="R16" s="330"/>
      <c r="S16" s="330">
        <v>10000</v>
      </c>
      <c r="T16" s="330">
        <v>10000</v>
      </c>
      <c r="U16" s="330">
        <v>10000</v>
      </c>
      <c r="V16" s="330">
        <v>10000</v>
      </c>
      <c r="W16" s="330">
        <v>10000</v>
      </c>
      <c r="X16" s="330">
        <v>10000</v>
      </c>
      <c r="Y16" s="330">
        <v>10000</v>
      </c>
      <c r="Z16" s="330">
        <v>10000</v>
      </c>
      <c r="AA16" s="330">
        <v>10000</v>
      </c>
      <c r="AB16" s="330">
        <v>10000</v>
      </c>
      <c r="AC16" s="330">
        <v>10000</v>
      </c>
      <c r="AD16" s="330">
        <v>10000</v>
      </c>
      <c r="AE16" s="330">
        <f t="shared" si="1"/>
        <v>120000</v>
      </c>
      <c r="AF16" s="330"/>
      <c r="AG16" s="330"/>
      <c r="AH16" s="330"/>
      <c r="AI16" s="329">
        <v>10</v>
      </c>
      <c r="AJ16" s="329" t="s">
        <v>242</v>
      </c>
      <c r="AK16" s="330">
        <f t="shared" si="13"/>
        <v>100000</v>
      </c>
      <c r="AL16" s="330">
        <f t="shared" si="14"/>
        <v>290000</v>
      </c>
      <c r="AM16" s="330">
        <f t="shared" si="15"/>
        <v>69542</v>
      </c>
      <c r="AN16" s="330">
        <f>[3]shu2020!Z15</f>
        <v>25004.638757422072</v>
      </c>
      <c r="AO16" s="330">
        <v>24000</v>
      </c>
      <c r="AP16" s="330">
        <f t="shared" si="16"/>
        <v>1004.6387574220716</v>
      </c>
      <c r="AQ16" s="365"/>
      <c r="AR16" s="365">
        <v>120000</v>
      </c>
      <c r="AS16" s="365"/>
      <c r="AT16" s="363"/>
      <c r="AU16" s="363"/>
      <c r="AV16" s="363"/>
      <c r="AW16" s="329">
        <v>10</v>
      </c>
      <c r="AX16" s="329" t="s">
        <v>242</v>
      </c>
      <c r="AY16" s="330">
        <f t="shared" si="2"/>
        <v>100000</v>
      </c>
      <c r="AZ16" s="330">
        <f t="shared" si="3"/>
        <v>410000</v>
      </c>
      <c r="BA16" s="330">
        <f t="shared" si="4"/>
        <v>70546.638757422072</v>
      </c>
      <c r="BB16" s="332"/>
      <c r="BC16" s="329">
        <v>10</v>
      </c>
      <c r="BD16" s="329" t="s">
        <v>242</v>
      </c>
      <c r="BE16" s="333">
        <f t="shared" si="5"/>
        <v>5156</v>
      </c>
      <c r="BF16" s="333">
        <f t="shared" si="6"/>
        <v>0</v>
      </c>
      <c r="BG16" s="333">
        <f t="shared" si="7"/>
        <v>0</v>
      </c>
      <c r="BH16" s="333">
        <f t="shared" si="8"/>
        <v>64386</v>
      </c>
      <c r="BI16" s="333">
        <f t="shared" si="9"/>
        <v>0</v>
      </c>
      <c r="BJ16" s="333">
        <f t="shared" si="17"/>
        <v>69542</v>
      </c>
    </row>
    <row r="17" spans="1:64">
      <c r="A17" s="329">
        <v>11</v>
      </c>
      <c r="B17" s="329" t="s">
        <v>243</v>
      </c>
      <c r="C17" s="330">
        <v>50000</v>
      </c>
      <c r="D17" s="330">
        <v>980000</v>
      </c>
      <c r="E17" s="330">
        <v>148425</v>
      </c>
      <c r="F17" s="330">
        <v>63449</v>
      </c>
      <c r="G17" s="330">
        <v>200000</v>
      </c>
      <c r="H17" s="330"/>
      <c r="I17" s="330"/>
      <c r="J17" s="330">
        <f t="shared" si="0"/>
        <v>136551</v>
      </c>
      <c r="K17" s="330">
        <v>63449</v>
      </c>
      <c r="L17" s="330">
        <f t="shared" si="10"/>
        <v>0</v>
      </c>
      <c r="M17" s="330">
        <v>50000</v>
      </c>
      <c r="N17" s="330">
        <f t="shared" si="11"/>
        <v>980000</v>
      </c>
      <c r="O17" s="330">
        <f t="shared" si="12"/>
        <v>11874</v>
      </c>
      <c r="P17" s="330">
        <v>11</v>
      </c>
      <c r="Q17" s="329" t="s">
        <v>243</v>
      </c>
      <c r="R17" s="330"/>
      <c r="S17" s="330">
        <v>10000</v>
      </c>
      <c r="T17" s="330">
        <v>10000</v>
      </c>
      <c r="U17" s="330">
        <v>10000</v>
      </c>
      <c r="V17" s="330">
        <v>10000</v>
      </c>
      <c r="W17" s="330"/>
      <c r="X17" s="330">
        <v>10000</v>
      </c>
      <c r="Y17" s="330">
        <v>10000</v>
      </c>
      <c r="Z17" s="330">
        <v>10000</v>
      </c>
      <c r="AA17" s="330">
        <v>10000</v>
      </c>
      <c r="AB17" s="330">
        <v>10000</v>
      </c>
      <c r="AC17" s="330">
        <v>10000</v>
      </c>
      <c r="AD17" s="330">
        <v>10000</v>
      </c>
      <c r="AE17" s="330">
        <f t="shared" si="1"/>
        <v>110000</v>
      </c>
      <c r="AF17" s="330"/>
      <c r="AG17" s="330"/>
      <c r="AH17" s="330"/>
      <c r="AI17" s="329">
        <v>11</v>
      </c>
      <c r="AJ17" s="329" t="s">
        <v>243</v>
      </c>
      <c r="AK17" s="330">
        <f t="shared" si="13"/>
        <v>50000</v>
      </c>
      <c r="AL17" s="330">
        <f t="shared" si="14"/>
        <v>1090000</v>
      </c>
      <c r="AM17" s="330">
        <f t="shared" si="15"/>
        <v>11874</v>
      </c>
      <c r="AN17" s="330">
        <f>[3]shu2020!Z16</f>
        <v>104547.43915641397</v>
      </c>
      <c r="AO17" s="330">
        <v>104000</v>
      </c>
      <c r="AP17" s="330">
        <v>547</v>
      </c>
      <c r="AQ17" s="365"/>
      <c r="AR17" s="365">
        <v>140000</v>
      </c>
      <c r="AS17" s="365">
        <v>330000</v>
      </c>
      <c r="AT17" s="363"/>
      <c r="AU17" s="363"/>
      <c r="AV17" s="363"/>
      <c r="AW17" s="329">
        <v>11</v>
      </c>
      <c r="AX17" s="329" t="s">
        <v>243</v>
      </c>
      <c r="AY17" s="330">
        <f t="shared" si="2"/>
        <v>50000</v>
      </c>
      <c r="AZ17" s="330">
        <f t="shared" si="3"/>
        <v>1230000</v>
      </c>
      <c r="BA17" s="330">
        <f t="shared" si="4"/>
        <v>342421</v>
      </c>
      <c r="BB17" s="332"/>
      <c r="BC17" s="329">
        <v>11</v>
      </c>
      <c r="BD17" s="329" t="s">
        <v>243</v>
      </c>
      <c r="BE17" s="333">
        <f t="shared" si="5"/>
        <v>148425</v>
      </c>
      <c r="BF17" s="333">
        <f t="shared" si="6"/>
        <v>0</v>
      </c>
      <c r="BG17" s="333">
        <f t="shared" si="7"/>
        <v>136551</v>
      </c>
      <c r="BH17" s="333">
        <f t="shared" si="8"/>
        <v>63449</v>
      </c>
      <c r="BI17" s="333">
        <f t="shared" si="9"/>
        <v>63449</v>
      </c>
      <c r="BJ17" s="333">
        <f t="shared" si="17"/>
        <v>11874</v>
      </c>
    </row>
    <row r="18" spans="1:64">
      <c r="A18" s="329">
        <v>12</v>
      </c>
      <c r="B18" s="329" t="s">
        <v>244</v>
      </c>
      <c r="C18" s="330">
        <v>100000</v>
      </c>
      <c r="D18" s="330">
        <v>790000</v>
      </c>
      <c r="E18" s="330">
        <v>213107</v>
      </c>
      <c r="F18" s="330">
        <v>63526</v>
      </c>
      <c r="G18" s="330"/>
      <c r="H18" s="330"/>
      <c r="I18" s="330"/>
      <c r="J18" s="330">
        <f t="shared" si="0"/>
        <v>0</v>
      </c>
      <c r="K18" s="330">
        <v>0</v>
      </c>
      <c r="L18" s="330">
        <f t="shared" si="10"/>
        <v>63526</v>
      </c>
      <c r="M18" s="330">
        <v>100000</v>
      </c>
      <c r="N18" s="330">
        <f t="shared" si="11"/>
        <v>790000</v>
      </c>
      <c r="O18" s="330">
        <f t="shared" si="12"/>
        <v>276633</v>
      </c>
      <c r="P18" s="330">
        <v>12</v>
      </c>
      <c r="Q18" s="329" t="s">
        <v>244</v>
      </c>
      <c r="R18" s="330"/>
      <c r="S18" s="330">
        <v>10000</v>
      </c>
      <c r="T18" s="330">
        <v>10000</v>
      </c>
      <c r="U18" s="330"/>
      <c r="V18" s="330"/>
      <c r="W18" s="330"/>
      <c r="X18" s="330">
        <v>10000</v>
      </c>
      <c r="Y18" s="330">
        <v>10000</v>
      </c>
      <c r="Z18" s="330">
        <v>20000</v>
      </c>
      <c r="AA18" s="330"/>
      <c r="AB18" s="330">
        <v>20000</v>
      </c>
      <c r="AC18" s="330">
        <v>10000</v>
      </c>
      <c r="AD18" s="330"/>
      <c r="AE18" s="330">
        <f t="shared" si="1"/>
        <v>90000</v>
      </c>
      <c r="AF18" s="330"/>
      <c r="AG18" s="330"/>
      <c r="AH18" s="330"/>
      <c r="AI18" s="329">
        <v>12</v>
      </c>
      <c r="AJ18" s="329" t="s">
        <v>244</v>
      </c>
      <c r="AK18" s="330">
        <f t="shared" si="13"/>
        <v>100000</v>
      </c>
      <c r="AL18" s="330">
        <f t="shared" si="14"/>
        <v>880000</v>
      </c>
      <c r="AM18" s="330">
        <f t="shared" si="15"/>
        <v>276633</v>
      </c>
      <c r="AN18" s="330">
        <f>[3]shu2020!Z17</f>
        <v>90920.286267154181</v>
      </c>
      <c r="AO18" s="330">
        <v>90000</v>
      </c>
      <c r="AP18" s="330">
        <f t="shared" si="16"/>
        <v>920.28626715418068</v>
      </c>
      <c r="AQ18" s="365"/>
      <c r="AR18" s="365">
        <v>100000</v>
      </c>
      <c r="AS18" s="365"/>
      <c r="AT18" s="363"/>
      <c r="AU18" s="363"/>
      <c r="AV18" s="363"/>
      <c r="AW18" s="329">
        <v>12</v>
      </c>
      <c r="AX18" s="329" t="s">
        <v>244</v>
      </c>
      <c r="AY18" s="330">
        <f t="shared" si="2"/>
        <v>100000</v>
      </c>
      <c r="AZ18" s="330">
        <f t="shared" si="3"/>
        <v>980000</v>
      </c>
      <c r="BA18" s="330">
        <f t="shared" si="4"/>
        <v>277553.28626715415</v>
      </c>
      <c r="BB18" s="331"/>
      <c r="BC18" s="329">
        <v>12</v>
      </c>
      <c r="BD18" s="329" t="s">
        <v>244</v>
      </c>
      <c r="BE18" s="330">
        <f t="shared" si="5"/>
        <v>213107</v>
      </c>
      <c r="BF18" s="330">
        <f t="shared" si="6"/>
        <v>0</v>
      </c>
      <c r="BG18" s="330">
        <f t="shared" si="7"/>
        <v>0</v>
      </c>
      <c r="BH18" s="330">
        <f t="shared" si="8"/>
        <v>63526</v>
      </c>
      <c r="BI18" s="330">
        <f t="shared" si="9"/>
        <v>0</v>
      </c>
      <c r="BJ18" s="330">
        <f t="shared" si="17"/>
        <v>276633</v>
      </c>
      <c r="BK18" s="287"/>
      <c r="BL18" s="287"/>
    </row>
    <row r="19" spans="1:64" s="334" customFormat="1">
      <c r="A19" s="329">
        <v>13</v>
      </c>
      <c r="B19" s="329" t="s">
        <v>307</v>
      </c>
      <c r="C19" s="330">
        <v>50000</v>
      </c>
      <c r="D19" s="330">
        <v>1105000</v>
      </c>
      <c r="E19" s="330">
        <v>265148</v>
      </c>
      <c r="F19" s="330">
        <v>59425</v>
      </c>
      <c r="G19" s="330"/>
      <c r="H19" s="330"/>
      <c r="I19" s="330"/>
      <c r="J19" s="330">
        <f t="shared" si="0"/>
        <v>0</v>
      </c>
      <c r="K19" s="330">
        <v>0</v>
      </c>
      <c r="L19" s="330">
        <f t="shared" si="10"/>
        <v>59425</v>
      </c>
      <c r="M19" s="330">
        <v>50000</v>
      </c>
      <c r="N19" s="330">
        <f t="shared" si="11"/>
        <v>1105000</v>
      </c>
      <c r="O19" s="330">
        <f t="shared" si="12"/>
        <v>324573</v>
      </c>
      <c r="P19" s="330">
        <v>13</v>
      </c>
      <c r="Q19" s="329" t="s">
        <v>307</v>
      </c>
      <c r="R19" s="330"/>
      <c r="S19" s="330"/>
      <c r="T19" s="330"/>
      <c r="U19" s="330"/>
      <c r="V19" s="330"/>
      <c r="W19" s="330"/>
      <c r="X19" s="330"/>
      <c r="Y19" s="330"/>
      <c r="Z19" s="330"/>
      <c r="AA19" s="330"/>
      <c r="AB19" s="330"/>
      <c r="AC19" s="330"/>
      <c r="AD19" s="330"/>
      <c r="AE19" s="330">
        <f t="shared" si="1"/>
        <v>0</v>
      </c>
      <c r="AF19" s="330"/>
      <c r="AG19" s="330"/>
      <c r="AH19" s="330"/>
      <c r="AI19" s="329">
        <v>13</v>
      </c>
      <c r="AJ19" s="329" t="s">
        <v>307</v>
      </c>
      <c r="AK19" s="330">
        <f t="shared" si="13"/>
        <v>50000</v>
      </c>
      <c r="AL19" s="330">
        <f t="shared" si="14"/>
        <v>1105000</v>
      </c>
      <c r="AM19" s="330">
        <f t="shared" si="15"/>
        <v>324573</v>
      </c>
      <c r="AN19" s="330">
        <f>[3]shu2020!Z18</f>
        <v>52576.429470777948</v>
      </c>
      <c r="AO19" s="330">
        <v>0</v>
      </c>
      <c r="AP19" s="330">
        <f t="shared" si="16"/>
        <v>52576.429470777948</v>
      </c>
      <c r="AQ19" s="365"/>
      <c r="AR19" s="365">
        <v>0</v>
      </c>
      <c r="AS19" s="365"/>
      <c r="AT19" s="363"/>
      <c r="AU19" s="363"/>
      <c r="AV19" s="363"/>
      <c r="AW19" s="329">
        <v>13</v>
      </c>
      <c r="AX19" s="329" t="s">
        <v>307</v>
      </c>
      <c r="AY19" s="330">
        <f t="shared" si="2"/>
        <v>50000</v>
      </c>
      <c r="AZ19" s="330">
        <f t="shared" si="3"/>
        <v>1105000</v>
      </c>
      <c r="BA19" s="330">
        <f t="shared" si="4"/>
        <v>377149.42947077798</v>
      </c>
      <c r="BB19" s="331"/>
      <c r="BC19" s="329">
        <v>13</v>
      </c>
      <c r="BD19" s="329" t="s">
        <v>307</v>
      </c>
      <c r="BE19" s="330">
        <f t="shared" si="5"/>
        <v>265148</v>
      </c>
      <c r="BF19" s="330">
        <f t="shared" si="6"/>
        <v>0</v>
      </c>
      <c r="BG19" s="330">
        <f t="shared" si="7"/>
        <v>0</v>
      </c>
      <c r="BH19" s="330">
        <f t="shared" si="8"/>
        <v>59425</v>
      </c>
      <c r="BI19" s="330">
        <f t="shared" si="9"/>
        <v>0</v>
      </c>
      <c r="BJ19" s="330">
        <f t="shared" si="17"/>
        <v>324573</v>
      </c>
      <c r="BK19" s="287"/>
      <c r="BL19" s="287"/>
    </row>
    <row r="20" spans="1:64">
      <c r="A20" s="329">
        <v>15</v>
      </c>
      <c r="B20" s="329" t="s">
        <v>247</v>
      </c>
      <c r="C20" s="330">
        <v>50000</v>
      </c>
      <c r="D20" s="330">
        <v>1195000</v>
      </c>
      <c r="E20" s="330">
        <v>42776</v>
      </c>
      <c r="F20" s="330">
        <v>155004</v>
      </c>
      <c r="G20" s="330">
        <v>190000</v>
      </c>
      <c r="H20" s="330"/>
      <c r="I20" s="330"/>
      <c r="J20" s="330">
        <f>(G20-K20)</f>
        <v>34996</v>
      </c>
      <c r="K20" s="330">
        <v>155004</v>
      </c>
      <c r="L20" s="330">
        <f t="shared" si="10"/>
        <v>0</v>
      </c>
      <c r="M20" s="330">
        <v>50000</v>
      </c>
      <c r="N20" s="330">
        <f t="shared" si="11"/>
        <v>1195000</v>
      </c>
      <c r="O20" s="330">
        <f t="shared" si="12"/>
        <v>7780</v>
      </c>
      <c r="P20" s="330">
        <v>15</v>
      </c>
      <c r="Q20" s="329" t="s">
        <v>247</v>
      </c>
      <c r="R20" s="330"/>
      <c r="S20" s="330">
        <v>10000</v>
      </c>
      <c r="T20" s="330">
        <v>10000</v>
      </c>
      <c r="U20" s="330">
        <v>10000</v>
      </c>
      <c r="V20" s="330"/>
      <c r="W20" s="330"/>
      <c r="X20" s="330"/>
      <c r="Y20" s="330"/>
      <c r="Z20" s="330"/>
      <c r="AA20" s="330">
        <v>10000</v>
      </c>
      <c r="AB20" s="330">
        <v>10000</v>
      </c>
      <c r="AC20" s="330"/>
      <c r="AD20" s="330">
        <v>10000</v>
      </c>
      <c r="AE20" s="330">
        <f t="shared" si="1"/>
        <v>60000</v>
      </c>
      <c r="AF20" s="330"/>
      <c r="AG20" s="330">
        <f t="shared" ref="AG20:AG47" si="18">(AF20+I20)</f>
        <v>0</v>
      </c>
      <c r="AH20" s="330"/>
      <c r="AI20" s="329">
        <v>15</v>
      </c>
      <c r="AJ20" s="329" t="s">
        <v>247</v>
      </c>
      <c r="AK20" s="330">
        <f t="shared" si="13"/>
        <v>50000</v>
      </c>
      <c r="AL20" s="330">
        <f t="shared" si="14"/>
        <v>1255000</v>
      </c>
      <c r="AM20" s="330">
        <f t="shared" si="15"/>
        <v>7780</v>
      </c>
      <c r="AN20" s="330">
        <f>[3]shu2020!Z20</f>
        <v>118940.08743318031</v>
      </c>
      <c r="AO20" s="330">
        <v>0</v>
      </c>
      <c r="AP20" s="330">
        <f t="shared" si="16"/>
        <v>118940.08743318031</v>
      </c>
      <c r="AQ20" s="365"/>
      <c r="AR20" s="365">
        <v>10000</v>
      </c>
      <c r="AS20" s="365"/>
      <c r="AT20" s="363"/>
      <c r="AU20" s="363"/>
      <c r="AV20" s="363"/>
      <c r="AW20" s="329">
        <v>15</v>
      </c>
      <c r="AX20" s="329" t="s">
        <v>247</v>
      </c>
      <c r="AY20" s="330">
        <f t="shared" si="2"/>
        <v>50000</v>
      </c>
      <c r="AZ20" s="330">
        <f t="shared" si="3"/>
        <v>1265000</v>
      </c>
      <c r="BA20" s="330">
        <f t="shared" si="4"/>
        <v>126720.08743318031</v>
      </c>
      <c r="BB20" s="331"/>
      <c r="BC20" s="329">
        <v>15</v>
      </c>
      <c r="BD20" s="329" t="s">
        <v>247</v>
      </c>
      <c r="BE20" s="330">
        <f t="shared" si="5"/>
        <v>42776</v>
      </c>
      <c r="BF20" s="330">
        <f t="shared" si="6"/>
        <v>0</v>
      </c>
      <c r="BG20" s="330">
        <f t="shared" si="7"/>
        <v>34996</v>
      </c>
      <c r="BH20" s="330">
        <f t="shared" si="8"/>
        <v>155004</v>
      </c>
      <c r="BI20" s="330">
        <f t="shared" si="9"/>
        <v>155004</v>
      </c>
      <c r="BJ20" s="330">
        <f t="shared" si="17"/>
        <v>7780</v>
      </c>
      <c r="BK20" s="287"/>
      <c r="BL20" s="287"/>
    </row>
    <row r="21" spans="1:64">
      <c r="A21" s="329">
        <v>16</v>
      </c>
      <c r="B21" s="329" t="s">
        <v>161</v>
      </c>
      <c r="C21" s="330">
        <v>50000</v>
      </c>
      <c r="D21" s="330">
        <v>1135000</v>
      </c>
      <c r="E21" s="330">
        <v>139415</v>
      </c>
      <c r="F21" s="330">
        <v>327928</v>
      </c>
      <c r="G21" s="330">
        <v>320000</v>
      </c>
      <c r="H21" s="330"/>
      <c r="I21" s="330"/>
      <c r="J21" s="330">
        <v>0</v>
      </c>
      <c r="K21" s="330">
        <v>320000</v>
      </c>
      <c r="L21" s="330">
        <f t="shared" si="10"/>
        <v>7928</v>
      </c>
      <c r="M21" s="330">
        <v>50000</v>
      </c>
      <c r="N21" s="330">
        <f t="shared" si="11"/>
        <v>1135000</v>
      </c>
      <c r="O21" s="330">
        <f t="shared" si="12"/>
        <v>147343</v>
      </c>
      <c r="P21" s="330">
        <v>16</v>
      </c>
      <c r="Q21" s="329" t="s">
        <v>161</v>
      </c>
      <c r="R21" s="330"/>
      <c r="S21" s="330">
        <v>10000</v>
      </c>
      <c r="T21" s="330">
        <v>10000</v>
      </c>
      <c r="U21" s="330">
        <v>10000</v>
      </c>
      <c r="V21" s="330">
        <v>10000</v>
      </c>
      <c r="W21" s="330">
        <v>10000</v>
      </c>
      <c r="X21" s="330">
        <v>10000</v>
      </c>
      <c r="Y21" s="330">
        <v>10000</v>
      </c>
      <c r="Z21" s="330">
        <v>10000</v>
      </c>
      <c r="AA21" s="330">
        <v>10000</v>
      </c>
      <c r="AB21" s="330">
        <v>10000</v>
      </c>
      <c r="AC21" s="330">
        <v>10000</v>
      </c>
      <c r="AD21" s="330">
        <v>10000</v>
      </c>
      <c r="AE21" s="330">
        <f t="shared" si="1"/>
        <v>120000</v>
      </c>
      <c r="AF21" s="330"/>
      <c r="AG21" s="330">
        <f t="shared" si="18"/>
        <v>0</v>
      </c>
      <c r="AH21" s="330">
        <v>40000</v>
      </c>
      <c r="AI21" s="329">
        <v>16</v>
      </c>
      <c r="AJ21" s="329" t="s">
        <v>161</v>
      </c>
      <c r="AK21" s="330">
        <f t="shared" si="13"/>
        <v>50000</v>
      </c>
      <c r="AL21" s="330">
        <f t="shared" si="14"/>
        <v>1255000</v>
      </c>
      <c r="AM21" s="330">
        <f t="shared" si="15"/>
        <v>187343</v>
      </c>
      <c r="AN21" s="330">
        <f>[3]shu2020!Z21</f>
        <v>128212.45971976995</v>
      </c>
      <c r="AO21" s="330">
        <v>128000</v>
      </c>
      <c r="AP21" s="330">
        <f t="shared" si="16"/>
        <v>212.4597197699477</v>
      </c>
      <c r="AQ21" s="365"/>
      <c r="AR21" s="365">
        <v>120000</v>
      </c>
      <c r="AS21" s="365">
        <v>180000</v>
      </c>
      <c r="AT21" s="363"/>
      <c r="AU21" s="363"/>
      <c r="AV21" s="363"/>
      <c r="AW21" s="329">
        <v>16</v>
      </c>
      <c r="AX21" s="329" t="s">
        <v>161</v>
      </c>
      <c r="AY21" s="330">
        <f t="shared" si="2"/>
        <v>50000</v>
      </c>
      <c r="AZ21" s="330">
        <f t="shared" si="3"/>
        <v>1375000</v>
      </c>
      <c r="BA21" s="330">
        <f t="shared" si="4"/>
        <v>367555.45971976995</v>
      </c>
      <c r="BB21" s="331"/>
      <c r="BC21" s="329">
        <v>16</v>
      </c>
      <c r="BD21" s="329" t="s">
        <v>161</v>
      </c>
      <c r="BE21" s="330">
        <f t="shared" si="5"/>
        <v>139415</v>
      </c>
      <c r="BF21" s="330">
        <f t="shared" si="6"/>
        <v>40000</v>
      </c>
      <c r="BG21" s="330">
        <f t="shared" si="7"/>
        <v>0</v>
      </c>
      <c r="BH21" s="330">
        <f t="shared" si="8"/>
        <v>327928</v>
      </c>
      <c r="BI21" s="330">
        <f t="shared" si="9"/>
        <v>320000</v>
      </c>
      <c r="BJ21" s="330">
        <f t="shared" si="17"/>
        <v>187343</v>
      </c>
      <c r="BK21" s="287"/>
      <c r="BL21" s="287"/>
    </row>
    <row r="22" spans="1:64">
      <c r="A22" s="329">
        <v>17</v>
      </c>
      <c r="B22" s="329" t="s">
        <v>248</v>
      </c>
      <c r="C22" s="330">
        <v>100000</v>
      </c>
      <c r="D22" s="330">
        <v>700000</v>
      </c>
      <c r="E22" s="330">
        <v>635216</v>
      </c>
      <c r="F22" s="330">
        <v>121010</v>
      </c>
      <c r="G22" s="330">
        <v>750000</v>
      </c>
      <c r="H22" s="330"/>
      <c r="I22" s="330"/>
      <c r="J22" s="330">
        <f t="shared" ref="J22:J31" si="19">(G22-K22)</f>
        <v>628990</v>
      </c>
      <c r="K22" s="330">
        <v>121010</v>
      </c>
      <c r="L22" s="330">
        <f t="shared" si="10"/>
        <v>0</v>
      </c>
      <c r="M22" s="330">
        <v>100000</v>
      </c>
      <c r="N22" s="330">
        <f t="shared" si="11"/>
        <v>700000</v>
      </c>
      <c r="O22" s="330">
        <f t="shared" si="12"/>
        <v>6226</v>
      </c>
      <c r="P22" s="330">
        <v>17</v>
      </c>
      <c r="Q22" s="329" t="s">
        <v>248</v>
      </c>
      <c r="R22" s="330"/>
      <c r="S22" s="330">
        <v>10000</v>
      </c>
      <c r="T22" s="330">
        <v>10000</v>
      </c>
      <c r="U22" s="330">
        <v>10000</v>
      </c>
      <c r="V22" s="330">
        <v>10000</v>
      </c>
      <c r="W22" s="330"/>
      <c r="X22" s="330"/>
      <c r="Y22" s="330"/>
      <c r="Z22" s="330">
        <v>10000</v>
      </c>
      <c r="AA22" s="330">
        <v>10000</v>
      </c>
      <c r="AB22" s="330">
        <v>10000</v>
      </c>
      <c r="AC22" s="330">
        <v>10000</v>
      </c>
      <c r="AD22" s="330"/>
      <c r="AE22" s="330">
        <f t="shared" si="1"/>
        <v>80000</v>
      </c>
      <c r="AF22" s="330"/>
      <c r="AG22" s="330">
        <f t="shared" si="18"/>
        <v>0</v>
      </c>
      <c r="AH22" s="330"/>
      <c r="AI22" s="329">
        <v>17</v>
      </c>
      <c r="AJ22" s="329" t="s">
        <v>248</v>
      </c>
      <c r="AK22" s="330">
        <f t="shared" si="13"/>
        <v>100000</v>
      </c>
      <c r="AL22" s="330">
        <f t="shared" si="14"/>
        <v>780000</v>
      </c>
      <c r="AM22" s="330">
        <f t="shared" si="15"/>
        <v>6226</v>
      </c>
      <c r="AN22" s="330">
        <f>[3]shu2020!Z22</f>
        <v>220732.04786164296</v>
      </c>
      <c r="AO22" s="330">
        <v>220000</v>
      </c>
      <c r="AP22" s="330">
        <f t="shared" si="16"/>
        <v>732.04786164296092</v>
      </c>
      <c r="AQ22" s="365"/>
      <c r="AR22" s="365">
        <v>140000</v>
      </c>
      <c r="AS22" s="365"/>
      <c r="AT22" s="363"/>
      <c r="AU22" s="363"/>
      <c r="AV22" s="363"/>
      <c r="AW22" s="329">
        <v>17</v>
      </c>
      <c r="AX22" s="329" t="s">
        <v>248</v>
      </c>
      <c r="AY22" s="330">
        <f t="shared" si="2"/>
        <v>100000</v>
      </c>
      <c r="AZ22" s="330">
        <f t="shared" si="3"/>
        <v>920000</v>
      </c>
      <c r="BA22" s="330">
        <f t="shared" si="4"/>
        <v>6958.0478616429609</v>
      </c>
      <c r="BB22" s="331"/>
      <c r="BC22" s="329">
        <v>17</v>
      </c>
      <c r="BD22" s="329" t="s">
        <v>248</v>
      </c>
      <c r="BE22" s="330">
        <f t="shared" si="5"/>
        <v>635216</v>
      </c>
      <c r="BF22" s="330">
        <f t="shared" si="6"/>
        <v>0</v>
      </c>
      <c r="BG22" s="330">
        <f t="shared" si="7"/>
        <v>628990</v>
      </c>
      <c r="BH22" s="330">
        <f t="shared" si="8"/>
        <v>121010</v>
      </c>
      <c r="BI22" s="330">
        <f t="shared" si="9"/>
        <v>121010</v>
      </c>
      <c r="BJ22" s="330">
        <f t="shared" si="17"/>
        <v>6226</v>
      </c>
      <c r="BK22" s="287"/>
      <c r="BL22" s="287"/>
    </row>
    <row r="23" spans="1:64">
      <c r="A23" s="329">
        <v>18</v>
      </c>
      <c r="B23" s="329" t="s">
        <v>249</v>
      </c>
      <c r="C23" s="330">
        <v>100000</v>
      </c>
      <c r="D23" s="330">
        <v>410000</v>
      </c>
      <c r="E23" s="330">
        <v>28307</v>
      </c>
      <c r="F23" s="330">
        <v>65159</v>
      </c>
      <c r="G23" s="330"/>
      <c r="H23" s="330"/>
      <c r="I23" s="330"/>
      <c r="J23" s="330">
        <f t="shared" si="19"/>
        <v>0</v>
      </c>
      <c r="K23" s="330">
        <v>0</v>
      </c>
      <c r="L23" s="330">
        <f t="shared" si="10"/>
        <v>65159</v>
      </c>
      <c r="M23" s="330">
        <v>100000</v>
      </c>
      <c r="N23" s="330">
        <f t="shared" si="11"/>
        <v>410000</v>
      </c>
      <c r="O23" s="330">
        <f t="shared" si="12"/>
        <v>93466</v>
      </c>
      <c r="P23" s="330">
        <v>18</v>
      </c>
      <c r="Q23" s="329" t="s">
        <v>249</v>
      </c>
      <c r="R23" s="330"/>
      <c r="S23" s="330">
        <v>10000</v>
      </c>
      <c r="T23" s="330">
        <v>10000</v>
      </c>
      <c r="U23" s="330">
        <v>10000</v>
      </c>
      <c r="V23" s="330">
        <v>10000</v>
      </c>
      <c r="W23" s="330">
        <v>10000</v>
      </c>
      <c r="X23" s="330">
        <v>10000</v>
      </c>
      <c r="Y23" s="330">
        <v>10000</v>
      </c>
      <c r="Z23" s="330"/>
      <c r="AA23" s="330">
        <v>10000</v>
      </c>
      <c r="AB23" s="330">
        <v>10000</v>
      </c>
      <c r="AC23" s="330">
        <v>10000</v>
      </c>
      <c r="AD23" s="330">
        <v>10000</v>
      </c>
      <c r="AE23" s="330">
        <f t="shared" si="1"/>
        <v>110000</v>
      </c>
      <c r="AF23" s="330"/>
      <c r="AG23" s="330">
        <f t="shared" si="18"/>
        <v>0</v>
      </c>
      <c r="AH23" s="330"/>
      <c r="AI23" s="329">
        <v>18</v>
      </c>
      <c r="AJ23" s="329" t="s">
        <v>249</v>
      </c>
      <c r="AK23" s="330">
        <f t="shared" si="13"/>
        <v>100000</v>
      </c>
      <c r="AL23" s="330">
        <f t="shared" si="14"/>
        <v>520000</v>
      </c>
      <c r="AM23" s="330">
        <f t="shared" si="15"/>
        <v>93466</v>
      </c>
      <c r="AN23" s="330">
        <f>[3]shu2020!Z23</f>
        <v>88968.66927387027</v>
      </c>
      <c r="AO23" s="330">
        <v>88000</v>
      </c>
      <c r="AP23" s="330">
        <f t="shared" si="16"/>
        <v>968.66927387026954</v>
      </c>
      <c r="AQ23" s="365"/>
      <c r="AR23" s="365">
        <v>120000</v>
      </c>
      <c r="AS23" s="365">
        <v>200000</v>
      </c>
      <c r="AT23" s="363"/>
      <c r="AU23" s="363"/>
      <c r="AV23" s="363"/>
      <c r="AW23" s="329">
        <v>18</v>
      </c>
      <c r="AX23" s="329" t="s">
        <v>249</v>
      </c>
      <c r="AY23" s="330">
        <f t="shared" ref="AY23:AY50" si="20">((AK23+AQ23)-(AT23))</f>
        <v>100000</v>
      </c>
      <c r="AZ23" s="330">
        <f t="shared" ref="AZ23:AZ50" si="21">((AL23+AR23)-(AU23))</f>
        <v>640000</v>
      </c>
      <c r="BA23" s="330">
        <f t="shared" si="4"/>
        <v>294434.6692738703</v>
      </c>
      <c r="BB23" s="331"/>
      <c r="BC23" s="329">
        <v>18</v>
      </c>
      <c r="BD23" s="329" t="s">
        <v>249</v>
      </c>
      <c r="BE23" s="330">
        <f t="shared" si="5"/>
        <v>28307</v>
      </c>
      <c r="BF23" s="330">
        <f t="shared" si="6"/>
        <v>0</v>
      </c>
      <c r="BG23" s="330">
        <f t="shared" si="7"/>
        <v>0</v>
      </c>
      <c r="BH23" s="330">
        <f t="shared" si="8"/>
        <v>65159</v>
      </c>
      <c r="BI23" s="330">
        <f t="shared" si="9"/>
        <v>0</v>
      </c>
      <c r="BJ23" s="330">
        <f t="shared" si="17"/>
        <v>93466</v>
      </c>
      <c r="BK23" s="287"/>
      <c r="BL23" s="287"/>
    </row>
    <row r="24" spans="1:64">
      <c r="A24" s="329">
        <v>19</v>
      </c>
      <c r="B24" s="329" t="s">
        <v>250</v>
      </c>
      <c r="C24" s="330">
        <v>100000</v>
      </c>
      <c r="D24" s="330">
        <v>700000</v>
      </c>
      <c r="E24" s="330">
        <v>247480</v>
      </c>
      <c r="F24" s="330">
        <v>104217</v>
      </c>
      <c r="G24" s="330"/>
      <c r="H24" s="330"/>
      <c r="I24" s="330"/>
      <c r="J24" s="330">
        <f t="shared" si="19"/>
        <v>0</v>
      </c>
      <c r="K24" s="330">
        <v>0</v>
      </c>
      <c r="L24" s="330">
        <f t="shared" si="10"/>
        <v>104217</v>
      </c>
      <c r="M24" s="330">
        <v>100000</v>
      </c>
      <c r="N24" s="330">
        <f t="shared" si="11"/>
        <v>700000</v>
      </c>
      <c r="O24" s="330">
        <f t="shared" si="12"/>
        <v>351697</v>
      </c>
      <c r="P24" s="330">
        <v>19</v>
      </c>
      <c r="Q24" s="329" t="s">
        <v>250</v>
      </c>
      <c r="R24" s="330"/>
      <c r="S24" s="330">
        <v>10000</v>
      </c>
      <c r="T24" s="330">
        <v>10000</v>
      </c>
      <c r="U24" s="330">
        <v>10000</v>
      </c>
      <c r="V24" s="330">
        <v>10000</v>
      </c>
      <c r="W24" s="330"/>
      <c r="X24" s="330">
        <v>10000</v>
      </c>
      <c r="Y24" s="330">
        <v>10000</v>
      </c>
      <c r="Z24" s="330">
        <v>10000</v>
      </c>
      <c r="AA24" s="330">
        <v>10000</v>
      </c>
      <c r="AB24" s="330">
        <v>10000</v>
      </c>
      <c r="AC24" s="330">
        <v>10000</v>
      </c>
      <c r="AD24" s="330">
        <v>10000</v>
      </c>
      <c r="AE24" s="330">
        <f t="shared" si="1"/>
        <v>110000</v>
      </c>
      <c r="AF24" s="330"/>
      <c r="AG24" s="330">
        <f t="shared" si="18"/>
        <v>0</v>
      </c>
      <c r="AH24" s="330"/>
      <c r="AI24" s="329">
        <v>19</v>
      </c>
      <c r="AJ24" s="329" t="s">
        <v>250</v>
      </c>
      <c r="AK24" s="330">
        <f t="shared" si="13"/>
        <v>100000</v>
      </c>
      <c r="AL24" s="330">
        <f t="shared" si="14"/>
        <v>810000</v>
      </c>
      <c r="AM24" s="330">
        <f t="shared" si="15"/>
        <v>351697</v>
      </c>
      <c r="AN24" s="330">
        <f>[3]shu2020!Z24</f>
        <v>140257.85983261192</v>
      </c>
      <c r="AO24" s="330">
        <v>140000</v>
      </c>
      <c r="AP24" s="330">
        <f t="shared" si="16"/>
        <v>257.8598326119245</v>
      </c>
      <c r="AQ24" s="365"/>
      <c r="AR24" s="365">
        <v>120000</v>
      </c>
      <c r="AS24" s="365"/>
      <c r="AT24" s="363"/>
      <c r="AU24" s="363"/>
      <c r="AV24" s="363"/>
      <c r="AW24" s="329">
        <v>19</v>
      </c>
      <c r="AX24" s="329" t="s">
        <v>250</v>
      </c>
      <c r="AY24" s="330">
        <f t="shared" si="20"/>
        <v>100000</v>
      </c>
      <c r="AZ24" s="330">
        <f t="shared" si="21"/>
        <v>930000</v>
      </c>
      <c r="BA24" s="330">
        <f t="shared" si="4"/>
        <v>351954.85983261192</v>
      </c>
      <c r="BB24" s="331"/>
      <c r="BC24" s="329">
        <v>19</v>
      </c>
      <c r="BD24" s="329" t="s">
        <v>250</v>
      </c>
      <c r="BE24" s="330">
        <f t="shared" si="5"/>
        <v>247480</v>
      </c>
      <c r="BF24" s="330">
        <f t="shared" si="6"/>
        <v>0</v>
      </c>
      <c r="BG24" s="330">
        <f t="shared" si="7"/>
        <v>0</v>
      </c>
      <c r="BH24" s="330">
        <f t="shared" si="8"/>
        <v>104217</v>
      </c>
      <c r="BI24" s="330">
        <f t="shared" si="9"/>
        <v>0</v>
      </c>
      <c r="BJ24" s="330">
        <f t="shared" si="17"/>
        <v>351697</v>
      </c>
      <c r="BK24" s="287"/>
      <c r="BL24" s="287"/>
    </row>
    <row r="25" spans="1:64">
      <c r="A25" s="329">
        <v>20</v>
      </c>
      <c r="B25" s="329" t="s">
        <v>251</v>
      </c>
      <c r="C25" s="330">
        <v>100000</v>
      </c>
      <c r="D25" s="330">
        <v>50000</v>
      </c>
      <c r="E25" s="330">
        <v>0</v>
      </c>
      <c r="F25" s="330">
        <v>4048</v>
      </c>
      <c r="G25" s="330"/>
      <c r="H25" s="330"/>
      <c r="I25" s="330"/>
      <c r="J25" s="330">
        <f t="shared" si="19"/>
        <v>0</v>
      </c>
      <c r="K25" s="330">
        <v>0</v>
      </c>
      <c r="L25" s="330">
        <f t="shared" si="10"/>
        <v>4048</v>
      </c>
      <c r="M25" s="330">
        <v>100000</v>
      </c>
      <c r="N25" s="330">
        <f t="shared" si="11"/>
        <v>50000</v>
      </c>
      <c r="O25" s="330">
        <f t="shared" si="12"/>
        <v>4048</v>
      </c>
      <c r="P25" s="330">
        <v>20</v>
      </c>
      <c r="Q25" s="329" t="s">
        <v>251</v>
      </c>
      <c r="R25" s="330"/>
      <c r="S25" s="330">
        <v>10000</v>
      </c>
      <c r="T25" s="330">
        <v>10000</v>
      </c>
      <c r="U25" s="330">
        <v>10000</v>
      </c>
      <c r="V25" s="330">
        <v>10000</v>
      </c>
      <c r="W25" s="330">
        <v>10000</v>
      </c>
      <c r="X25" s="330">
        <v>10000</v>
      </c>
      <c r="Y25" s="330">
        <v>10000</v>
      </c>
      <c r="Z25" s="330">
        <v>10000</v>
      </c>
      <c r="AA25" s="330">
        <v>10000</v>
      </c>
      <c r="AB25" s="330">
        <v>10000</v>
      </c>
      <c r="AC25" s="330">
        <v>10000</v>
      </c>
      <c r="AD25" s="330">
        <v>10000</v>
      </c>
      <c r="AE25" s="330">
        <f t="shared" si="1"/>
        <v>120000</v>
      </c>
      <c r="AF25" s="330"/>
      <c r="AG25" s="330">
        <f t="shared" si="18"/>
        <v>0</v>
      </c>
      <c r="AH25" s="330"/>
      <c r="AI25" s="329">
        <v>20</v>
      </c>
      <c r="AJ25" s="329" t="s">
        <v>251</v>
      </c>
      <c r="AK25" s="330">
        <f t="shared" si="13"/>
        <v>100000</v>
      </c>
      <c r="AL25" s="330">
        <f t="shared" si="14"/>
        <v>170000</v>
      </c>
      <c r="AM25" s="330">
        <f t="shared" si="15"/>
        <v>4048</v>
      </c>
      <c r="AN25" s="330">
        <f>[3]shu2020!Z25</f>
        <v>44437.759175862062</v>
      </c>
      <c r="AO25" s="330">
        <v>44000</v>
      </c>
      <c r="AP25" s="330">
        <f t="shared" si="16"/>
        <v>437.75917586206197</v>
      </c>
      <c r="AQ25" s="365"/>
      <c r="AR25" s="365">
        <v>130000</v>
      </c>
      <c r="AS25" s="365"/>
      <c r="AT25" s="363"/>
      <c r="AU25" s="363"/>
      <c r="AV25" s="363"/>
      <c r="AW25" s="329">
        <v>20</v>
      </c>
      <c r="AX25" s="329" t="s">
        <v>251</v>
      </c>
      <c r="AY25" s="330">
        <f t="shared" si="20"/>
        <v>100000</v>
      </c>
      <c r="AZ25" s="330">
        <f t="shared" si="21"/>
        <v>300000</v>
      </c>
      <c r="BA25" s="330">
        <f t="shared" si="4"/>
        <v>4485.759175862062</v>
      </c>
      <c r="BB25" s="331"/>
      <c r="BC25" s="329">
        <v>20</v>
      </c>
      <c r="BD25" s="329" t="s">
        <v>251</v>
      </c>
      <c r="BE25" s="330">
        <f t="shared" si="5"/>
        <v>0</v>
      </c>
      <c r="BF25" s="330">
        <f t="shared" si="6"/>
        <v>0</v>
      </c>
      <c r="BG25" s="330">
        <f t="shared" si="7"/>
        <v>0</v>
      </c>
      <c r="BH25" s="330">
        <f t="shared" si="8"/>
        <v>4048</v>
      </c>
      <c r="BI25" s="330">
        <f t="shared" si="9"/>
        <v>0</v>
      </c>
      <c r="BJ25" s="330">
        <f t="shared" si="17"/>
        <v>4048</v>
      </c>
      <c r="BK25" s="287"/>
      <c r="BL25" s="287"/>
    </row>
    <row r="26" spans="1:64">
      <c r="A26" s="329">
        <v>21</v>
      </c>
      <c r="B26" s="329" t="s">
        <v>252</v>
      </c>
      <c r="C26" s="330">
        <v>50000</v>
      </c>
      <c r="D26" s="330">
        <v>390000</v>
      </c>
      <c r="E26" s="330">
        <v>261179</v>
      </c>
      <c r="F26" s="330">
        <v>18924</v>
      </c>
      <c r="G26" s="330"/>
      <c r="H26" s="330"/>
      <c r="I26" s="330"/>
      <c r="J26" s="330">
        <f t="shared" si="19"/>
        <v>0</v>
      </c>
      <c r="K26" s="330">
        <v>0</v>
      </c>
      <c r="L26" s="330">
        <f t="shared" si="10"/>
        <v>18924</v>
      </c>
      <c r="M26" s="330">
        <v>50000</v>
      </c>
      <c r="N26" s="330">
        <f t="shared" si="11"/>
        <v>390000</v>
      </c>
      <c r="O26" s="330">
        <f t="shared" si="12"/>
        <v>280103</v>
      </c>
      <c r="P26" s="330">
        <v>21</v>
      </c>
      <c r="Q26" s="329" t="s">
        <v>252</v>
      </c>
      <c r="R26" s="330"/>
      <c r="S26" s="330"/>
      <c r="T26" s="330"/>
      <c r="U26" s="330"/>
      <c r="V26" s="330"/>
      <c r="W26" s="330"/>
      <c r="X26" s="330"/>
      <c r="Y26" s="330"/>
      <c r="Z26" s="330"/>
      <c r="AA26" s="330"/>
      <c r="AB26" s="330"/>
      <c r="AC26" s="330"/>
      <c r="AD26" s="330"/>
      <c r="AE26" s="330">
        <f t="shared" si="1"/>
        <v>0</v>
      </c>
      <c r="AF26" s="330"/>
      <c r="AG26" s="330">
        <f t="shared" si="18"/>
        <v>0</v>
      </c>
      <c r="AH26" s="330"/>
      <c r="AI26" s="329">
        <v>21</v>
      </c>
      <c r="AJ26" s="329" t="s">
        <v>252</v>
      </c>
      <c r="AK26" s="330">
        <f t="shared" si="13"/>
        <v>50000</v>
      </c>
      <c r="AL26" s="330">
        <f t="shared" si="14"/>
        <v>390000</v>
      </c>
      <c r="AM26" s="330">
        <f t="shared" si="15"/>
        <v>280103</v>
      </c>
      <c r="AN26" s="330">
        <f>[3]shu2020!Z26</f>
        <v>25588.764184799002</v>
      </c>
      <c r="AO26" s="330">
        <v>0</v>
      </c>
      <c r="AP26" s="330">
        <f t="shared" si="16"/>
        <v>25588.764184799002</v>
      </c>
      <c r="AQ26" s="365"/>
      <c r="AR26" s="365">
        <v>0</v>
      </c>
      <c r="AS26" s="365"/>
      <c r="AT26" s="363"/>
      <c r="AU26" s="363"/>
      <c r="AV26" s="363"/>
      <c r="AW26" s="329">
        <v>21</v>
      </c>
      <c r="AX26" s="329" t="s">
        <v>252</v>
      </c>
      <c r="AY26" s="330">
        <f t="shared" si="20"/>
        <v>50000</v>
      </c>
      <c r="AZ26" s="330">
        <f t="shared" si="21"/>
        <v>390000</v>
      </c>
      <c r="BA26" s="330">
        <f t="shared" si="4"/>
        <v>305691.76418479899</v>
      </c>
      <c r="BB26" s="331"/>
      <c r="BC26" s="329">
        <v>21</v>
      </c>
      <c r="BD26" s="329" t="s">
        <v>252</v>
      </c>
      <c r="BE26" s="330">
        <f t="shared" si="5"/>
        <v>261179</v>
      </c>
      <c r="BF26" s="330">
        <f t="shared" si="6"/>
        <v>0</v>
      </c>
      <c r="BG26" s="330">
        <f t="shared" si="7"/>
        <v>0</v>
      </c>
      <c r="BH26" s="330">
        <f t="shared" si="8"/>
        <v>18924</v>
      </c>
      <c r="BI26" s="330">
        <f t="shared" si="9"/>
        <v>0</v>
      </c>
      <c r="BJ26" s="330">
        <f t="shared" si="17"/>
        <v>280103</v>
      </c>
      <c r="BK26" s="287"/>
      <c r="BL26" s="287"/>
    </row>
    <row r="27" spans="1:64">
      <c r="A27" s="329">
        <v>22</v>
      </c>
      <c r="B27" s="329" t="s">
        <v>308</v>
      </c>
      <c r="C27" s="330">
        <v>50000</v>
      </c>
      <c r="D27" s="330">
        <v>1015000</v>
      </c>
      <c r="E27" s="330">
        <v>522257</v>
      </c>
      <c r="F27" s="330">
        <v>42838</v>
      </c>
      <c r="G27" s="330">
        <v>560000</v>
      </c>
      <c r="H27" s="330"/>
      <c r="I27" s="330"/>
      <c r="J27" s="330">
        <f t="shared" si="19"/>
        <v>517162</v>
      </c>
      <c r="K27" s="330">
        <v>42838</v>
      </c>
      <c r="L27" s="330">
        <f t="shared" si="10"/>
        <v>0</v>
      </c>
      <c r="M27" s="330">
        <v>50000</v>
      </c>
      <c r="N27" s="330">
        <f t="shared" si="11"/>
        <v>1015000</v>
      </c>
      <c r="O27" s="330">
        <f t="shared" si="12"/>
        <v>5095</v>
      </c>
      <c r="P27" s="330">
        <v>22</v>
      </c>
      <c r="Q27" s="329" t="s">
        <v>308</v>
      </c>
      <c r="R27" s="330"/>
      <c r="S27" s="330">
        <v>10000</v>
      </c>
      <c r="T27" s="330">
        <v>10000</v>
      </c>
      <c r="U27" s="330">
        <v>10000</v>
      </c>
      <c r="V27" s="330">
        <v>10000</v>
      </c>
      <c r="W27" s="330">
        <v>10000</v>
      </c>
      <c r="X27" s="330">
        <v>10000</v>
      </c>
      <c r="Y27" s="330">
        <v>10000</v>
      </c>
      <c r="Z27" s="330">
        <v>10000</v>
      </c>
      <c r="AA27" s="330">
        <v>10000</v>
      </c>
      <c r="AB27" s="330">
        <v>10000</v>
      </c>
      <c r="AC27" s="330">
        <v>10000</v>
      </c>
      <c r="AD27" s="330"/>
      <c r="AE27" s="330">
        <f t="shared" si="1"/>
        <v>110000</v>
      </c>
      <c r="AF27" s="330"/>
      <c r="AG27" s="330">
        <f t="shared" si="18"/>
        <v>0</v>
      </c>
      <c r="AH27" s="330"/>
      <c r="AI27" s="329">
        <v>22</v>
      </c>
      <c r="AJ27" s="329" t="s">
        <v>308</v>
      </c>
      <c r="AK27" s="330">
        <f t="shared" si="13"/>
        <v>50000</v>
      </c>
      <c r="AL27" s="330">
        <f t="shared" si="14"/>
        <v>1125000</v>
      </c>
      <c r="AM27" s="330">
        <f t="shared" si="15"/>
        <v>5095</v>
      </c>
      <c r="AN27" s="330">
        <f>[3]shu2020!Z27</f>
        <v>41934.51863227952</v>
      </c>
      <c r="AO27" s="330">
        <v>0</v>
      </c>
      <c r="AP27" s="330">
        <f t="shared" si="16"/>
        <v>41934.51863227952</v>
      </c>
      <c r="AQ27" s="365"/>
      <c r="AR27" s="365">
        <v>120000</v>
      </c>
      <c r="AS27" s="365"/>
      <c r="AT27" s="363"/>
      <c r="AU27" s="363"/>
      <c r="AV27" s="363"/>
      <c r="AW27" s="329">
        <v>22</v>
      </c>
      <c r="AX27" s="329" t="s">
        <v>308</v>
      </c>
      <c r="AY27" s="330">
        <f t="shared" si="20"/>
        <v>50000</v>
      </c>
      <c r="AZ27" s="330">
        <f t="shared" si="21"/>
        <v>1245000</v>
      </c>
      <c r="BA27" s="330">
        <f t="shared" si="4"/>
        <v>47029.51863227952</v>
      </c>
      <c r="BB27" s="331"/>
      <c r="BC27" s="329">
        <v>22</v>
      </c>
      <c r="BD27" s="329" t="s">
        <v>308</v>
      </c>
      <c r="BE27" s="330">
        <f t="shared" si="5"/>
        <v>522257</v>
      </c>
      <c r="BF27" s="330">
        <f t="shared" si="6"/>
        <v>0</v>
      </c>
      <c r="BG27" s="330">
        <f t="shared" si="7"/>
        <v>517162</v>
      </c>
      <c r="BH27" s="330">
        <f t="shared" si="8"/>
        <v>42838</v>
      </c>
      <c r="BI27" s="330">
        <f t="shared" si="9"/>
        <v>42838</v>
      </c>
      <c r="BJ27" s="330">
        <f t="shared" si="17"/>
        <v>5095</v>
      </c>
      <c r="BK27" s="287"/>
      <c r="BL27" s="287"/>
    </row>
    <row r="28" spans="1:64">
      <c r="A28" s="329">
        <v>23</v>
      </c>
      <c r="B28" s="329" t="s">
        <v>309</v>
      </c>
      <c r="C28" s="336"/>
      <c r="D28" s="336"/>
      <c r="E28" s="336"/>
      <c r="F28" s="336"/>
      <c r="G28" s="336"/>
      <c r="H28" s="336"/>
      <c r="I28" s="336"/>
      <c r="J28" s="330">
        <f t="shared" si="19"/>
        <v>0</v>
      </c>
      <c r="K28" s="336"/>
      <c r="L28" s="330">
        <f t="shared" si="10"/>
        <v>0</v>
      </c>
      <c r="M28" s="336"/>
      <c r="N28" s="330">
        <f t="shared" si="11"/>
        <v>0</v>
      </c>
      <c r="O28" s="330">
        <f t="shared" si="12"/>
        <v>0</v>
      </c>
      <c r="P28" s="330">
        <v>23</v>
      </c>
      <c r="Q28" s="329" t="s">
        <v>309</v>
      </c>
      <c r="R28" s="336">
        <v>100000</v>
      </c>
      <c r="S28" s="330"/>
      <c r="T28" s="330">
        <v>10000</v>
      </c>
      <c r="U28" s="330">
        <v>10000</v>
      </c>
      <c r="V28" s="330"/>
      <c r="W28" s="330">
        <v>10000</v>
      </c>
      <c r="X28" s="330"/>
      <c r="Y28" s="330"/>
      <c r="Z28" s="330">
        <v>20000</v>
      </c>
      <c r="AA28" s="330">
        <v>10000</v>
      </c>
      <c r="AB28" s="330">
        <v>10000</v>
      </c>
      <c r="AC28" s="330">
        <v>10000</v>
      </c>
      <c r="AD28" s="330">
        <v>10000</v>
      </c>
      <c r="AE28" s="330">
        <f t="shared" si="1"/>
        <v>90000</v>
      </c>
      <c r="AF28" s="330"/>
      <c r="AG28" s="330">
        <f t="shared" si="18"/>
        <v>0</v>
      </c>
      <c r="AH28" s="330"/>
      <c r="AI28" s="329">
        <v>23</v>
      </c>
      <c r="AJ28" s="329" t="s">
        <v>309</v>
      </c>
      <c r="AK28" s="330">
        <f t="shared" si="13"/>
        <v>100000</v>
      </c>
      <c r="AL28" s="330">
        <f t="shared" si="14"/>
        <v>90000</v>
      </c>
      <c r="AM28" s="330">
        <f t="shared" si="15"/>
        <v>0</v>
      </c>
      <c r="AN28" s="330">
        <f>[3]shu2020!Z28</f>
        <v>44342.749691345278</v>
      </c>
      <c r="AO28" s="330">
        <v>0</v>
      </c>
      <c r="AP28" s="330">
        <f t="shared" si="16"/>
        <v>44342.749691345278</v>
      </c>
      <c r="AQ28" s="365"/>
      <c r="AR28" s="365">
        <v>130000</v>
      </c>
      <c r="AS28" s="365">
        <v>70000</v>
      </c>
      <c r="AT28" s="363"/>
      <c r="AU28" s="363"/>
      <c r="AV28" s="363"/>
      <c r="AW28" s="329">
        <v>23</v>
      </c>
      <c r="AX28" s="329" t="s">
        <v>309</v>
      </c>
      <c r="AY28" s="330">
        <f t="shared" si="20"/>
        <v>100000</v>
      </c>
      <c r="AZ28" s="330">
        <f t="shared" si="21"/>
        <v>220000</v>
      </c>
      <c r="BA28" s="330">
        <f t="shared" si="4"/>
        <v>114342.74969134528</v>
      </c>
      <c r="BB28" s="331"/>
      <c r="BC28" s="329">
        <v>23</v>
      </c>
      <c r="BD28" s="329" t="s">
        <v>309</v>
      </c>
      <c r="BE28" s="330">
        <f t="shared" si="5"/>
        <v>0</v>
      </c>
      <c r="BF28" s="330">
        <f t="shared" si="6"/>
        <v>0</v>
      </c>
      <c r="BG28" s="330">
        <f t="shared" si="7"/>
        <v>0</v>
      </c>
      <c r="BH28" s="330">
        <f t="shared" si="8"/>
        <v>0</v>
      </c>
      <c r="BI28" s="330">
        <f t="shared" si="9"/>
        <v>0</v>
      </c>
      <c r="BJ28" s="330">
        <f t="shared" si="17"/>
        <v>0</v>
      </c>
      <c r="BK28" s="287"/>
      <c r="BL28" s="287"/>
    </row>
    <row r="29" spans="1:64">
      <c r="A29" s="329">
        <v>24</v>
      </c>
      <c r="B29" s="329" t="s">
        <v>255</v>
      </c>
      <c r="C29" s="330">
        <v>50000</v>
      </c>
      <c r="D29" s="330">
        <v>1175000</v>
      </c>
      <c r="E29" s="330">
        <v>319167</v>
      </c>
      <c r="F29" s="330">
        <v>41675</v>
      </c>
      <c r="G29" s="330"/>
      <c r="H29" s="330"/>
      <c r="I29" s="330"/>
      <c r="J29" s="330">
        <f t="shared" si="19"/>
        <v>0</v>
      </c>
      <c r="K29" s="330"/>
      <c r="L29" s="330">
        <f t="shared" si="10"/>
        <v>41675</v>
      </c>
      <c r="M29" s="330">
        <v>50000</v>
      </c>
      <c r="N29" s="330">
        <f t="shared" si="11"/>
        <v>1175000</v>
      </c>
      <c r="O29" s="330">
        <f t="shared" si="12"/>
        <v>360842</v>
      </c>
      <c r="P29" s="330">
        <v>24</v>
      </c>
      <c r="Q29" s="329" t="s">
        <v>255</v>
      </c>
      <c r="R29" s="330"/>
      <c r="S29" s="330">
        <v>20000</v>
      </c>
      <c r="T29" s="330">
        <v>10000</v>
      </c>
      <c r="U29" s="330">
        <v>10000</v>
      </c>
      <c r="V29" s="330">
        <v>10000</v>
      </c>
      <c r="W29" s="330">
        <v>10000</v>
      </c>
      <c r="X29" s="330">
        <v>10000</v>
      </c>
      <c r="Y29" s="330">
        <v>10000</v>
      </c>
      <c r="Z29" s="330">
        <v>10000</v>
      </c>
      <c r="AA29" s="330">
        <v>10000</v>
      </c>
      <c r="AB29" s="330">
        <v>10000</v>
      </c>
      <c r="AC29" s="330">
        <v>10000</v>
      </c>
      <c r="AD29" s="330">
        <v>10000</v>
      </c>
      <c r="AE29" s="330">
        <f t="shared" si="1"/>
        <v>130000</v>
      </c>
      <c r="AF29" s="330"/>
      <c r="AG29" s="330">
        <f t="shared" si="18"/>
        <v>0</v>
      </c>
      <c r="AH29" s="330"/>
      <c r="AI29" s="329">
        <v>24</v>
      </c>
      <c r="AJ29" s="329" t="s">
        <v>255</v>
      </c>
      <c r="AK29" s="330">
        <f t="shared" si="13"/>
        <v>50000</v>
      </c>
      <c r="AL29" s="330">
        <f t="shared" si="14"/>
        <v>1305000</v>
      </c>
      <c r="AM29" s="330">
        <f t="shared" si="15"/>
        <v>360842</v>
      </c>
      <c r="AN29" s="330">
        <f>[3]shu2020!Z29</f>
        <v>60972.216913932993</v>
      </c>
      <c r="AO29" s="330">
        <v>0</v>
      </c>
      <c r="AP29" s="330">
        <f t="shared" si="16"/>
        <v>60972.216913932993</v>
      </c>
      <c r="AQ29" s="365"/>
      <c r="AR29" s="365">
        <v>60000</v>
      </c>
      <c r="AS29" s="365"/>
      <c r="AT29" s="363"/>
      <c r="AU29" s="363"/>
      <c r="AV29" s="363"/>
      <c r="AW29" s="329">
        <v>24</v>
      </c>
      <c r="AX29" s="329" t="s">
        <v>255</v>
      </c>
      <c r="AY29" s="330">
        <f t="shared" si="20"/>
        <v>50000</v>
      </c>
      <c r="AZ29" s="330">
        <f t="shared" si="21"/>
        <v>1365000</v>
      </c>
      <c r="BA29" s="330">
        <f t="shared" si="4"/>
        <v>421814.21691393299</v>
      </c>
      <c r="BB29" s="331"/>
      <c r="BC29" s="329">
        <v>24</v>
      </c>
      <c r="BD29" s="329" t="s">
        <v>255</v>
      </c>
      <c r="BE29" s="330">
        <f t="shared" si="5"/>
        <v>319167</v>
      </c>
      <c r="BF29" s="330">
        <f t="shared" si="6"/>
        <v>0</v>
      </c>
      <c r="BG29" s="330">
        <f t="shared" si="7"/>
        <v>0</v>
      </c>
      <c r="BH29" s="330">
        <f t="shared" si="8"/>
        <v>41675</v>
      </c>
      <c r="BI29" s="330">
        <f t="shared" si="9"/>
        <v>0</v>
      </c>
      <c r="BJ29" s="330">
        <f t="shared" si="17"/>
        <v>360842</v>
      </c>
      <c r="BK29" s="287"/>
      <c r="BL29" s="287"/>
    </row>
    <row r="30" spans="1:64" s="334" customFormat="1">
      <c r="A30" s="329">
        <v>25</v>
      </c>
      <c r="B30" s="329" t="s">
        <v>256</v>
      </c>
      <c r="C30" s="330">
        <v>100000</v>
      </c>
      <c r="D30" s="330">
        <v>360000</v>
      </c>
      <c r="E30" s="330">
        <v>229220</v>
      </c>
      <c r="F30" s="330">
        <v>86109</v>
      </c>
      <c r="G30" s="330">
        <v>315000</v>
      </c>
      <c r="H30" s="330"/>
      <c r="I30" s="330"/>
      <c r="J30" s="330">
        <f t="shared" si="19"/>
        <v>228891</v>
      </c>
      <c r="K30" s="330">
        <v>86109</v>
      </c>
      <c r="L30" s="330">
        <f t="shared" si="10"/>
        <v>0</v>
      </c>
      <c r="M30" s="330">
        <v>100000</v>
      </c>
      <c r="N30" s="330">
        <f t="shared" si="11"/>
        <v>360000</v>
      </c>
      <c r="O30" s="330">
        <f t="shared" si="12"/>
        <v>329</v>
      </c>
      <c r="P30" s="330">
        <v>25</v>
      </c>
      <c r="Q30" s="329" t="s">
        <v>256</v>
      </c>
      <c r="R30" s="330"/>
      <c r="S30" s="330"/>
      <c r="T30" s="330">
        <v>10000</v>
      </c>
      <c r="U30" s="330">
        <v>10000</v>
      </c>
      <c r="V30" s="330"/>
      <c r="W30" s="330"/>
      <c r="X30" s="330"/>
      <c r="Y30" s="330"/>
      <c r="Z30" s="330"/>
      <c r="AA30" s="330"/>
      <c r="AB30" s="330"/>
      <c r="AC30" s="330"/>
      <c r="AD30" s="330"/>
      <c r="AE30" s="330">
        <f t="shared" si="1"/>
        <v>20000</v>
      </c>
      <c r="AF30" s="330"/>
      <c r="AG30" s="330">
        <f t="shared" si="18"/>
        <v>0</v>
      </c>
      <c r="AH30" s="330"/>
      <c r="AI30" s="329">
        <v>25</v>
      </c>
      <c r="AJ30" s="329" t="s">
        <v>256</v>
      </c>
      <c r="AK30" s="330">
        <f t="shared" si="13"/>
        <v>100000</v>
      </c>
      <c r="AL30" s="330">
        <f t="shared" si="14"/>
        <v>380000</v>
      </c>
      <c r="AM30" s="330">
        <f t="shared" si="15"/>
        <v>329</v>
      </c>
      <c r="AN30" s="330">
        <f>[3]shu2020!Z30</f>
        <v>34418.177033522035</v>
      </c>
      <c r="AO30" s="330">
        <v>0</v>
      </c>
      <c r="AP30" s="330">
        <f t="shared" si="16"/>
        <v>34418.177033522035</v>
      </c>
      <c r="AQ30" s="365"/>
      <c r="AR30" s="365">
        <v>0</v>
      </c>
      <c r="AS30" s="365"/>
      <c r="AT30" s="363">
        <v>100000</v>
      </c>
      <c r="AU30" s="363">
        <v>380000</v>
      </c>
      <c r="AV30" s="363">
        <v>34747</v>
      </c>
      <c r="AW30" s="329">
        <v>25</v>
      </c>
      <c r="AX30" s="329" t="s">
        <v>256</v>
      </c>
      <c r="AY30" s="330">
        <f t="shared" si="20"/>
        <v>0</v>
      </c>
      <c r="AZ30" s="330">
        <f t="shared" si="21"/>
        <v>0</v>
      </c>
      <c r="BA30" s="330">
        <f t="shared" si="4"/>
        <v>0.1770335220353445</v>
      </c>
      <c r="BB30" s="331"/>
      <c r="BC30" s="329">
        <v>25</v>
      </c>
      <c r="BD30" s="329" t="s">
        <v>256</v>
      </c>
      <c r="BE30" s="330">
        <f t="shared" si="5"/>
        <v>229220</v>
      </c>
      <c r="BF30" s="330">
        <f t="shared" si="6"/>
        <v>0</v>
      </c>
      <c r="BG30" s="330">
        <f t="shared" si="7"/>
        <v>228891</v>
      </c>
      <c r="BH30" s="330">
        <f t="shared" si="8"/>
        <v>86109</v>
      </c>
      <c r="BI30" s="330">
        <f t="shared" si="9"/>
        <v>86109</v>
      </c>
      <c r="BJ30" s="330">
        <f t="shared" si="17"/>
        <v>329</v>
      </c>
      <c r="BK30" s="287"/>
      <c r="BL30" s="287"/>
    </row>
    <row r="31" spans="1:64">
      <c r="A31" s="329">
        <v>26</v>
      </c>
      <c r="B31" s="329" t="s">
        <v>310</v>
      </c>
      <c r="C31" s="330">
        <v>50000</v>
      </c>
      <c r="D31" s="330">
        <v>1205000</v>
      </c>
      <c r="E31" s="330">
        <v>16975</v>
      </c>
      <c r="F31" s="330">
        <v>84960</v>
      </c>
      <c r="G31" s="330">
        <v>100000</v>
      </c>
      <c r="H31" s="330"/>
      <c r="I31" s="330"/>
      <c r="J31" s="330">
        <f t="shared" si="19"/>
        <v>15040</v>
      </c>
      <c r="K31" s="330">
        <v>84960</v>
      </c>
      <c r="L31" s="330">
        <f t="shared" si="10"/>
        <v>0</v>
      </c>
      <c r="M31" s="330">
        <v>50000</v>
      </c>
      <c r="N31" s="330">
        <f t="shared" si="11"/>
        <v>1205000</v>
      </c>
      <c r="O31" s="330">
        <f t="shared" si="12"/>
        <v>1935</v>
      </c>
      <c r="P31" s="330">
        <v>26</v>
      </c>
      <c r="Q31" s="329" t="s">
        <v>310</v>
      </c>
      <c r="R31" s="330"/>
      <c r="S31" s="330">
        <v>10000</v>
      </c>
      <c r="T31" s="330">
        <v>10000</v>
      </c>
      <c r="U31" s="330">
        <v>10000</v>
      </c>
      <c r="V31" s="330">
        <v>10000</v>
      </c>
      <c r="W31" s="330">
        <v>10000</v>
      </c>
      <c r="X31" s="330">
        <v>10000</v>
      </c>
      <c r="Y31" s="330">
        <v>10000</v>
      </c>
      <c r="Z31" s="330">
        <v>10000</v>
      </c>
      <c r="AA31" s="330">
        <v>10000</v>
      </c>
      <c r="AB31" s="330">
        <v>10000</v>
      </c>
      <c r="AC31" s="330">
        <v>10000</v>
      </c>
      <c r="AD31" s="330">
        <v>10000</v>
      </c>
      <c r="AE31" s="330">
        <f t="shared" si="1"/>
        <v>120000</v>
      </c>
      <c r="AF31" s="330"/>
      <c r="AG31" s="330">
        <f t="shared" si="18"/>
        <v>0</v>
      </c>
      <c r="AH31" s="330"/>
      <c r="AI31" s="329">
        <v>26</v>
      </c>
      <c r="AJ31" s="329" t="s">
        <v>310</v>
      </c>
      <c r="AK31" s="330">
        <f t="shared" si="13"/>
        <v>50000</v>
      </c>
      <c r="AL31" s="330">
        <f t="shared" si="14"/>
        <v>1325000</v>
      </c>
      <c r="AM31" s="330">
        <f t="shared" si="15"/>
        <v>1935</v>
      </c>
      <c r="AN31" s="330">
        <f>[3]shu2020!Z31</f>
        <v>118328.20181251323</v>
      </c>
      <c r="AO31" s="330">
        <v>118000</v>
      </c>
      <c r="AP31" s="330">
        <f t="shared" si="16"/>
        <v>328.20181251323083</v>
      </c>
      <c r="AQ31" s="365"/>
      <c r="AR31" s="365">
        <v>120000</v>
      </c>
      <c r="AS31" s="365"/>
      <c r="AT31" s="363"/>
      <c r="AU31" s="363"/>
      <c r="AV31" s="363"/>
      <c r="AW31" s="329">
        <v>26</v>
      </c>
      <c r="AX31" s="329" t="s">
        <v>310</v>
      </c>
      <c r="AY31" s="330">
        <f t="shared" si="20"/>
        <v>50000</v>
      </c>
      <c r="AZ31" s="330">
        <f t="shared" si="21"/>
        <v>1445000</v>
      </c>
      <c r="BA31" s="330">
        <f t="shared" si="4"/>
        <v>2263.2018125132308</v>
      </c>
      <c r="BB31" s="331"/>
      <c r="BC31" s="329">
        <v>26</v>
      </c>
      <c r="BD31" s="329" t="s">
        <v>310</v>
      </c>
      <c r="BE31" s="330">
        <f t="shared" si="5"/>
        <v>16975</v>
      </c>
      <c r="BF31" s="330">
        <f t="shared" si="6"/>
        <v>0</v>
      </c>
      <c r="BG31" s="330">
        <f t="shared" si="7"/>
        <v>15040</v>
      </c>
      <c r="BH31" s="330">
        <f t="shared" si="8"/>
        <v>84960</v>
      </c>
      <c r="BI31" s="330">
        <f t="shared" si="9"/>
        <v>84960</v>
      </c>
      <c r="BJ31" s="330">
        <f t="shared" si="17"/>
        <v>1935</v>
      </c>
      <c r="BK31" s="287"/>
      <c r="BL31" s="287"/>
    </row>
    <row r="32" spans="1:64">
      <c r="A32" s="329">
        <v>28</v>
      </c>
      <c r="B32" s="329" t="s">
        <v>259</v>
      </c>
      <c r="C32" s="330">
        <v>100000</v>
      </c>
      <c r="D32" s="330">
        <v>580000</v>
      </c>
      <c r="E32" s="330">
        <v>54209</v>
      </c>
      <c r="F32" s="330">
        <v>53570</v>
      </c>
      <c r="G32" s="330"/>
      <c r="H32" s="330"/>
      <c r="I32" s="330"/>
      <c r="J32" s="330">
        <f>(G32-K32)</f>
        <v>0</v>
      </c>
      <c r="K32" s="330"/>
      <c r="L32" s="330">
        <f t="shared" si="10"/>
        <v>53570</v>
      </c>
      <c r="M32" s="330">
        <v>100000</v>
      </c>
      <c r="N32" s="330">
        <f t="shared" si="11"/>
        <v>580000</v>
      </c>
      <c r="O32" s="330">
        <f t="shared" si="12"/>
        <v>107779</v>
      </c>
      <c r="P32" s="330">
        <v>28</v>
      </c>
      <c r="Q32" s="329" t="s">
        <v>259</v>
      </c>
      <c r="R32" s="330"/>
      <c r="S32" s="330">
        <v>10000</v>
      </c>
      <c r="T32" s="330">
        <v>10000</v>
      </c>
      <c r="U32" s="330">
        <v>10000</v>
      </c>
      <c r="V32" s="330"/>
      <c r="W32" s="330">
        <v>10000</v>
      </c>
      <c r="X32" s="330">
        <v>10000</v>
      </c>
      <c r="Y32" s="330">
        <v>10000</v>
      </c>
      <c r="Z32" s="330">
        <v>10000</v>
      </c>
      <c r="AA32" s="330">
        <v>10000</v>
      </c>
      <c r="AB32" s="330">
        <v>10000</v>
      </c>
      <c r="AC32" s="330">
        <v>10000</v>
      </c>
      <c r="AD32" s="330">
        <v>10000</v>
      </c>
      <c r="AE32" s="330">
        <f t="shared" si="1"/>
        <v>110000</v>
      </c>
      <c r="AF32" s="330"/>
      <c r="AG32" s="330">
        <f t="shared" si="18"/>
        <v>0</v>
      </c>
      <c r="AH32" s="330"/>
      <c r="AI32" s="329">
        <v>28</v>
      </c>
      <c r="AJ32" s="329" t="s">
        <v>259</v>
      </c>
      <c r="AK32" s="330">
        <f t="shared" si="13"/>
        <v>100000</v>
      </c>
      <c r="AL32" s="330">
        <f t="shared" si="14"/>
        <v>690000</v>
      </c>
      <c r="AM32" s="330">
        <f t="shared" si="15"/>
        <v>107779</v>
      </c>
      <c r="AN32" s="330">
        <f>[3]shu2020!Z33</f>
        <v>130217.70717774355</v>
      </c>
      <c r="AO32" s="330">
        <v>0</v>
      </c>
      <c r="AP32" s="330">
        <f t="shared" si="16"/>
        <v>130217.70717774355</v>
      </c>
      <c r="AQ32" s="365"/>
      <c r="AR32" s="365">
        <v>130000</v>
      </c>
      <c r="AS32" s="365">
        <v>20000</v>
      </c>
      <c r="AT32" s="363"/>
      <c r="AU32" s="363"/>
      <c r="AV32" s="363"/>
      <c r="AW32" s="329">
        <v>28</v>
      </c>
      <c r="AX32" s="329" t="s">
        <v>259</v>
      </c>
      <c r="AY32" s="330">
        <f t="shared" si="20"/>
        <v>100000</v>
      </c>
      <c r="AZ32" s="330">
        <f t="shared" si="21"/>
        <v>820000</v>
      </c>
      <c r="BA32" s="330">
        <f t="shared" si="4"/>
        <v>257996.70717774355</v>
      </c>
      <c r="BB32" s="331"/>
      <c r="BC32" s="329">
        <v>28</v>
      </c>
      <c r="BD32" s="329" t="s">
        <v>259</v>
      </c>
      <c r="BE32" s="330">
        <f t="shared" si="5"/>
        <v>54209</v>
      </c>
      <c r="BF32" s="330">
        <f t="shared" si="6"/>
        <v>0</v>
      </c>
      <c r="BG32" s="330">
        <f t="shared" si="7"/>
        <v>0</v>
      </c>
      <c r="BH32" s="330">
        <f t="shared" si="8"/>
        <v>53570</v>
      </c>
      <c r="BI32" s="330">
        <f t="shared" si="9"/>
        <v>0</v>
      </c>
      <c r="BJ32" s="330">
        <f t="shared" si="17"/>
        <v>107779</v>
      </c>
      <c r="BK32" s="287"/>
      <c r="BL32" s="287"/>
    </row>
    <row r="33" spans="1:64">
      <c r="A33" s="329">
        <v>44</v>
      </c>
      <c r="B33" s="329" t="s">
        <v>210</v>
      </c>
      <c r="C33" s="330"/>
      <c r="D33" s="330"/>
      <c r="E33" s="330"/>
      <c r="F33" s="330"/>
      <c r="G33" s="330"/>
      <c r="H33" s="330"/>
      <c r="I33" s="330"/>
      <c r="J33" s="330"/>
      <c r="K33" s="330"/>
      <c r="L33" s="330">
        <f t="shared" si="10"/>
        <v>0</v>
      </c>
      <c r="M33" s="330">
        <v>0</v>
      </c>
      <c r="N33" s="330">
        <f t="shared" si="11"/>
        <v>0</v>
      </c>
      <c r="O33" s="330">
        <f t="shared" si="12"/>
        <v>0</v>
      </c>
      <c r="P33" s="330">
        <v>44</v>
      </c>
      <c r="Q33" s="329" t="s">
        <v>210</v>
      </c>
      <c r="R33" s="330">
        <v>100000</v>
      </c>
      <c r="S33" s="330">
        <v>10000</v>
      </c>
      <c r="T33" s="330">
        <v>10000</v>
      </c>
      <c r="U33" s="330">
        <v>10000</v>
      </c>
      <c r="V33" s="330">
        <v>10000</v>
      </c>
      <c r="W33" s="330">
        <v>10000</v>
      </c>
      <c r="X33" s="330">
        <v>10000</v>
      </c>
      <c r="Y33" s="330">
        <v>10000</v>
      </c>
      <c r="Z33" s="330">
        <v>10000</v>
      </c>
      <c r="AA33" s="330">
        <v>10000</v>
      </c>
      <c r="AB33" s="330">
        <v>10000</v>
      </c>
      <c r="AC33" s="330">
        <v>10000</v>
      </c>
      <c r="AD33" s="330">
        <v>10000</v>
      </c>
      <c r="AE33" s="330">
        <f t="shared" si="1"/>
        <v>120000</v>
      </c>
      <c r="AF33" s="330"/>
      <c r="AG33" s="330">
        <f t="shared" si="18"/>
        <v>0</v>
      </c>
      <c r="AH33" s="330"/>
      <c r="AI33" s="329">
        <v>29</v>
      </c>
      <c r="AJ33" s="329" t="s">
        <v>210</v>
      </c>
      <c r="AK33" s="330">
        <f t="shared" si="13"/>
        <v>100000</v>
      </c>
      <c r="AL33" s="330">
        <f t="shared" si="14"/>
        <v>120000</v>
      </c>
      <c r="AM33" s="330">
        <f t="shared" si="15"/>
        <v>0</v>
      </c>
      <c r="AN33" s="330">
        <f>[3]shu2020!Z34</f>
        <v>322040.92069524189</v>
      </c>
      <c r="AO33" s="330">
        <v>322000</v>
      </c>
      <c r="AP33" s="330">
        <f t="shared" si="16"/>
        <v>40.920695241889916</v>
      </c>
      <c r="AQ33" s="365"/>
      <c r="AR33" s="365">
        <v>120000</v>
      </c>
      <c r="AS33" s="365">
        <v>50000</v>
      </c>
      <c r="AT33" s="363"/>
      <c r="AU33" s="363"/>
      <c r="AV33" s="363"/>
      <c r="AW33" s="329">
        <v>29</v>
      </c>
      <c r="AX33" s="329" t="s">
        <v>210</v>
      </c>
      <c r="AY33" s="330">
        <f t="shared" si="20"/>
        <v>100000</v>
      </c>
      <c r="AZ33" s="330">
        <f t="shared" si="21"/>
        <v>240000</v>
      </c>
      <c r="BA33" s="330">
        <f t="shared" si="4"/>
        <v>50040.92069524189</v>
      </c>
      <c r="BB33" s="331"/>
      <c r="BC33" s="329">
        <v>29</v>
      </c>
      <c r="BD33" s="329" t="s">
        <v>210</v>
      </c>
      <c r="BE33" s="330">
        <f t="shared" si="5"/>
        <v>0</v>
      </c>
      <c r="BF33" s="330">
        <f t="shared" si="6"/>
        <v>0</v>
      </c>
      <c r="BG33" s="330">
        <f t="shared" si="7"/>
        <v>0</v>
      </c>
      <c r="BH33" s="330">
        <f t="shared" si="8"/>
        <v>0</v>
      </c>
      <c r="BI33" s="330">
        <f t="shared" si="9"/>
        <v>0</v>
      </c>
      <c r="BJ33" s="330">
        <f t="shared" si="17"/>
        <v>0</v>
      </c>
      <c r="BK33" s="287"/>
      <c r="BL33" s="287"/>
    </row>
    <row r="34" spans="1:64">
      <c r="A34" s="329">
        <v>29</v>
      </c>
      <c r="B34" s="329" t="s">
        <v>260</v>
      </c>
      <c r="C34" s="330">
        <v>50000</v>
      </c>
      <c r="D34" s="330">
        <v>965000</v>
      </c>
      <c r="E34" s="330">
        <v>260474</v>
      </c>
      <c r="F34" s="330">
        <v>68178</v>
      </c>
      <c r="G34" s="330">
        <v>300000</v>
      </c>
      <c r="H34" s="330"/>
      <c r="I34" s="330"/>
      <c r="J34" s="330">
        <f t="shared" ref="J34:J39" si="22">(G34-K34)</f>
        <v>231822</v>
      </c>
      <c r="K34" s="330">
        <v>68178</v>
      </c>
      <c r="L34" s="330">
        <f t="shared" si="10"/>
        <v>0</v>
      </c>
      <c r="M34" s="330">
        <v>50000</v>
      </c>
      <c r="N34" s="330">
        <f t="shared" si="11"/>
        <v>965000</v>
      </c>
      <c r="O34" s="330">
        <f t="shared" si="12"/>
        <v>28652</v>
      </c>
      <c r="P34" s="330">
        <v>29</v>
      </c>
      <c r="Q34" s="329" t="s">
        <v>260</v>
      </c>
      <c r="R34" s="330"/>
      <c r="S34" s="330">
        <v>10000</v>
      </c>
      <c r="T34" s="330">
        <v>10000</v>
      </c>
      <c r="U34" s="330">
        <v>10000</v>
      </c>
      <c r="V34" s="330">
        <v>10000</v>
      </c>
      <c r="W34" s="330">
        <v>10000</v>
      </c>
      <c r="X34" s="330">
        <v>10000</v>
      </c>
      <c r="Y34" s="330">
        <v>10000</v>
      </c>
      <c r="Z34" s="330">
        <v>10000</v>
      </c>
      <c r="AA34" s="330">
        <v>10000</v>
      </c>
      <c r="AB34" s="330">
        <v>10000</v>
      </c>
      <c r="AC34" s="330">
        <v>10000</v>
      </c>
      <c r="AD34" s="330">
        <v>10000</v>
      </c>
      <c r="AE34" s="330">
        <f t="shared" si="1"/>
        <v>120000</v>
      </c>
      <c r="AF34" s="330"/>
      <c r="AG34" s="330">
        <f t="shared" si="18"/>
        <v>0</v>
      </c>
      <c r="AH34" s="330"/>
      <c r="AI34" s="329">
        <v>30</v>
      </c>
      <c r="AJ34" s="329" t="s">
        <v>260</v>
      </c>
      <c r="AK34" s="330">
        <f t="shared" si="13"/>
        <v>50000</v>
      </c>
      <c r="AL34" s="330">
        <f t="shared" si="14"/>
        <v>1085000</v>
      </c>
      <c r="AM34" s="330">
        <f t="shared" si="15"/>
        <v>28652</v>
      </c>
      <c r="AN34" s="330">
        <f>[3]shu2020!Z35</f>
        <v>81832.968817543791</v>
      </c>
      <c r="AO34" s="330">
        <v>80000</v>
      </c>
      <c r="AP34" s="330">
        <f t="shared" si="16"/>
        <v>1832.9688175437914</v>
      </c>
      <c r="AQ34" s="365"/>
      <c r="AR34" s="365">
        <v>120000</v>
      </c>
      <c r="AS34" s="365"/>
      <c r="AT34" s="363"/>
      <c r="AU34" s="363"/>
      <c r="AV34" s="363"/>
      <c r="AW34" s="329">
        <v>30</v>
      </c>
      <c r="AX34" s="329" t="s">
        <v>260</v>
      </c>
      <c r="AY34" s="330">
        <f t="shared" si="20"/>
        <v>50000</v>
      </c>
      <c r="AZ34" s="330">
        <f t="shared" si="21"/>
        <v>1205000</v>
      </c>
      <c r="BA34" s="330">
        <f t="shared" si="4"/>
        <v>30484.968817543791</v>
      </c>
      <c r="BB34" s="331"/>
      <c r="BC34" s="329">
        <v>30</v>
      </c>
      <c r="BD34" s="329" t="s">
        <v>260</v>
      </c>
      <c r="BE34" s="330">
        <f t="shared" si="5"/>
        <v>260474</v>
      </c>
      <c r="BF34" s="330">
        <f t="shared" si="6"/>
        <v>0</v>
      </c>
      <c r="BG34" s="330">
        <f t="shared" si="7"/>
        <v>231822</v>
      </c>
      <c r="BH34" s="330">
        <f t="shared" si="8"/>
        <v>68178</v>
      </c>
      <c r="BI34" s="330">
        <f t="shared" si="9"/>
        <v>68178</v>
      </c>
      <c r="BJ34" s="330">
        <f t="shared" si="17"/>
        <v>28652</v>
      </c>
      <c r="BK34" s="287"/>
      <c r="BL34" s="287"/>
    </row>
    <row r="35" spans="1:64">
      <c r="A35" s="329">
        <v>30</v>
      </c>
      <c r="B35" s="329" t="s">
        <v>311</v>
      </c>
      <c r="C35" s="330">
        <v>50000</v>
      </c>
      <c r="D35" s="330">
        <v>965000</v>
      </c>
      <c r="E35" s="330">
        <v>358186</v>
      </c>
      <c r="F35" s="330">
        <v>113007</v>
      </c>
      <c r="G35" s="330"/>
      <c r="H35" s="330"/>
      <c r="I35" s="330"/>
      <c r="J35" s="330">
        <f t="shared" si="22"/>
        <v>0</v>
      </c>
      <c r="K35" s="330"/>
      <c r="L35" s="330">
        <f t="shared" si="10"/>
        <v>113007</v>
      </c>
      <c r="M35" s="330">
        <v>50000</v>
      </c>
      <c r="N35" s="330">
        <f t="shared" si="11"/>
        <v>965000</v>
      </c>
      <c r="O35" s="330">
        <f t="shared" si="12"/>
        <v>471193</v>
      </c>
      <c r="P35" s="330">
        <v>30</v>
      </c>
      <c r="Q35" s="329" t="s">
        <v>311</v>
      </c>
      <c r="R35" s="330"/>
      <c r="S35" s="330">
        <v>10000</v>
      </c>
      <c r="T35" s="330">
        <v>10000</v>
      </c>
      <c r="U35" s="330">
        <v>10000</v>
      </c>
      <c r="V35" s="330">
        <v>10000</v>
      </c>
      <c r="W35" s="330">
        <v>10000</v>
      </c>
      <c r="X35" s="330">
        <v>10000</v>
      </c>
      <c r="Y35" s="330">
        <v>10000</v>
      </c>
      <c r="Z35" s="330">
        <v>10000</v>
      </c>
      <c r="AA35" s="330">
        <v>10000</v>
      </c>
      <c r="AB35" s="330">
        <v>10000</v>
      </c>
      <c r="AC35" s="330">
        <v>10000</v>
      </c>
      <c r="AD35" s="330">
        <v>10000</v>
      </c>
      <c r="AE35" s="330">
        <f t="shared" si="1"/>
        <v>120000</v>
      </c>
      <c r="AF35" s="330"/>
      <c r="AG35" s="330">
        <f t="shared" si="18"/>
        <v>0</v>
      </c>
      <c r="AH35" s="330">
        <v>10000</v>
      </c>
      <c r="AI35" s="329">
        <v>31</v>
      </c>
      <c r="AJ35" s="329" t="s">
        <v>311</v>
      </c>
      <c r="AK35" s="330">
        <f t="shared" si="13"/>
        <v>50000</v>
      </c>
      <c r="AL35" s="330">
        <f t="shared" si="14"/>
        <v>1085000</v>
      </c>
      <c r="AM35" s="330">
        <f t="shared" si="15"/>
        <v>481193</v>
      </c>
      <c r="AN35" s="330">
        <f>[3]shu2020!Z36</f>
        <v>199120.82797252317</v>
      </c>
      <c r="AO35" s="330">
        <v>0</v>
      </c>
      <c r="AP35" s="330">
        <f t="shared" si="16"/>
        <v>199120.82797252317</v>
      </c>
      <c r="AQ35" s="365"/>
      <c r="AR35" s="365">
        <v>100000</v>
      </c>
      <c r="AS35" s="365">
        <v>10000</v>
      </c>
      <c r="AT35" s="363"/>
      <c r="AU35" s="363"/>
      <c r="AV35" s="363"/>
      <c r="AW35" s="329">
        <v>31</v>
      </c>
      <c r="AX35" s="329" t="s">
        <v>311</v>
      </c>
      <c r="AY35" s="330">
        <f t="shared" si="20"/>
        <v>50000</v>
      </c>
      <c r="AZ35" s="330">
        <f t="shared" si="21"/>
        <v>1185000</v>
      </c>
      <c r="BA35" s="330">
        <f t="shared" si="4"/>
        <v>690313.82797252317</v>
      </c>
      <c r="BB35" s="331"/>
      <c r="BC35" s="329">
        <v>31</v>
      </c>
      <c r="BD35" s="329" t="s">
        <v>311</v>
      </c>
      <c r="BE35" s="330">
        <f t="shared" si="5"/>
        <v>358186</v>
      </c>
      <c r="BF35" s="330">
        <f t="shared" si="6"/>
        <v>10000</v>
      </c>
      <c r="BG35" s="330">
        <f t="shared" si="7"/>
        <v>0</v>
      </c>
      <c r="BH35" s="330">
        <f t="shared" si="8"/>
        <v>113007</v>
      </c>
      <c r="BI35" s="330">
        <f t="shared" si="9"/>
        <v>0</v>
      </c>
      <c r="BJ35" s="330">
        <f t="shared" si="17"/>
        <v>481193</v>
      </c>
      <c r="BK35" s="287"/>
      <c r="BL35" s="287"/>
    </row>
    <row r="36" spans="1:64">
      <c r="A36" s="329">
        <v>34</v>
      </c>
      <c r="B36" s="329" t="s">
        <v>312</v>
      </c>
      <c r="C36" s="330">
        <v>100000</v>
      </c>
      <c r="D36" s="330">
        <v>100000</v>
      </c>
      <c r="E36" s="330">
        <v>0</v>
      </c>
      <c r="F36" s="330">
        <v>5398</v>
      </c>
      <c r="G36" s="330"/>
      <c r="H36" s="330"/>
      <c r="I36" s="330"/>
      <c r="J36" s="330">
        <f t="shared" si="22"/>
        <v>0</v>
      </c>
      <c r="K36" s="330"/>
      <c r="L36" s="330">
        <f t="shared" si="10"/>
        <v>5398</v>
      </c>
      <c r="M36" s="330">
        <v>100000</v>
      </c>
      <c r="N36" s="330">
        <f t="shared" si="11"/>
        <v>100000</v>
      </c>
      <c r="O36" s="330">
        <f t="shared" si="12"/>
        <v>5398</v>
      </c>
      <c r="P36" s="330">
        <v>34</v>
      </c>
      <c r="Q36" s="329" t="s">
        <v>312</v>
      </c>
      <c r="R36" s="330"/>
      <c r="S36" s="330">
        <v>10000</v>
      </c>
      <c r="T36" s="330">
        <v>10000</v>
      </c>
      <c r="U36" s="330">
        <v>10000</v>
      </c>
      <c r="V36" s="330">
        <v>10000</v>
      </c>
      <c r="W36" s="330">
        <v>10000</v>
      </c>
      <c r="X36" s="330">
        <v>10000</v>
      </c>
      <c r="Y36" s="330">
        <v>10000</v>
      </c>
      <c r="Z36" s="330">
        <v>10000</v>
      </c>
      <c r="AA36" s="330">
        <v>10000</v>
      </c>
      <c r="AB36" s="330">
        <v>10000</v>
      </c>
      <c r="AC36" s="330">
        <v>10000</v>
      </c>
      <c r="AD36" s="330"/>
      <c r="AE36" s="330">
        <f t="shared" si="1"/>
        <v>110000</v>
      </c>
      <c r="AF36" s="330"/>
      <c r="AG36" s="330">
        <f t="shared" si="18"/>
        <v>0</v>
      </c>
      <c r="AH36" s="330"/>
      <c r="AI36" s="329">
        <v>32</v>
      </c>
      <c r="AJ36" s="329" t="s">
        <v>312</v>
      </c>
      <c r="AK36" s="330">
        <f t="shared" si="13"/>
        <v>100000</v>
      </c>
      <c r="AL36" s="330">
        <f t="shared" si="14"/>
        <v>210000</v>
      </c>
      <c r="AM36" s="330">
        <f t="shared" si="15"/>
        <v>5398</v>
      </c>
      <c r="AN36" s="330">
        <f>[3]shu2020!Z37</f>
        <v>11207.625917899573</v>
      </c>
      <c r="AO36" s="330">
        <v>0</v>
      </c>
      <c r="AP36" s="330">
        <f t="shared" si="16"/>
        <v>11207.625917899573</v>
      </c>
      <c r="AQ36" s="365"/>
      <c r="AR36" s="365">
        <v>120000</v>
      </c>
      <c r="AS36" s="365"/>
      <c r="AT36" s="363"/>
      <c r="AU36" s="363"/>
      <c r="AV36" s="363"/>
      <c r="AW36" s="329">
        <v>32</v>
      </c>
      <c r="AX36" s="329" t="s">
        <v>312</v>
      </c>
      <c r="AY36" s="330">
        <f t="shared" si="20"/>
        <v>100000</v>
      </c>
      <c r="AZ36" s="330">
        <f t="shared" si="21"/>
        <v>330000</v>
      </c>
      <c r="BA36" s="330">
        <f t="shared" si="4"/>
        <v>16605.625917899575</v>
      </c>
      <c r="BB36" s="331"/>
      <c r="BC36" s="329">
        <v>32</v>
      </c>
      <c r="BD36" s="329" t="s">
        <v>312</v>
      </c>
      <c r="BE36" s="330">
        <f t="shared" si="5"/>
        <v>0</v>
      </c>
      <c r="BF36" s="330">
        <f t="shared" si="6"/>
        <v>0</v>
      </c>
      <c r="BG36" s="330">
        <f t="shared" si="7"/>
        <v>0</v>
      </c>
      <c r="BH36" s="330">
        <f t="shared" si="8"/>
        <v>5398</v>
      </c>
      <c r="BI36" s="330">
        <f t="shared" si="9"/>
        <v>0</v>
      </c>
      <c r="BJ36" s="330">
        <f t="shared" si="17"/>
        <v>5398</v>
      </c>
      <c r="BK36" s="287"/>
      <c r="BL36" s="287"/>
    </row>
    <row r="37" spans="1:64">
      <c r="A37" s="329">
        <v>31</v>
      </c>
      <c r="B37" s="329" t="s">
        <v>313</v>
      </c>
      <c r="C37" s="330">
        <v>100000</v>
      </c>
      <c r="D37" s="330">
        <v>330000</v>
      </c>
      <c r="E37" s="330">
        <v>98124</v>
      </c>
      <c r="F37" s="330">
        <v>35350</v>
      </c>
      <c r="G37" s="330">
        <v>130000</v>
      </c>
      <c r="H37" s="330"/>
      <c r="I37" s="330"/>
      <c r="J37" s="330">
        <f t="shared" si="22"/>
        <v>94650</v>
      </c>
      <c r="K37" s="330">
        <v>35350</v>
      </c>
      <c r="L37" s="330">
        <f t="shared" si="10"/>
        <v>0</v>
      </c>
      <c r="M37" s="330">
        <v>100000</v>
      </c>
      <c r="N37" s="330">
        <f t="shared" si="11"/>
        <v>330000</v>
      </c>
      <c r="O37" s="330">
        <f t="shared" si="12"/>
        <v>3474</v>
      </c>
      <c r="P37" s="330">
        <v>31</v>
      </c>
      <c r="Q37" s="329" t="s">
        <v>313</v>
      </c>
      <c r="R37" s="330"/>
      <c r="S37" s="330">
        <v>10000</v>
      </c>
      <c r="T37" s="330">
        <v>10000</v>
      </c>
      <c r="U37" s="330">
        <v>10000</v>
      </c>
      <c r="V37" s="330">
        <v>10000</v>
      </c>
      <c r="W37" s="330">
        <v>10000</v>
      </c>
      <c r="X37" s="330">
        <v>10000</v>
      </c>
      <c r="Y37" s="330">
        <v>10000</v>
      </c>
      <c r="Z37" s="330">
        <v>10000</v>
      </c>
      <c r="AA37" s="330">
        <v>10000</v>
      </c>
      <c r="AB37" s="330">
        <v>10000</v>
      </c>
      <c r="AC37" s="330">
        <v>10000</v>
      </c>
      <c r="AD37" s="330">
        <v>10000</v>
      </c>
      <c r="AE37" s="330">
        <f t="shared" si="1"/>
        <v>120000</v>
      </c>
      <c r="AF37" s="330"/>
      <c r="AG37" s="330">
        <f t="shared" si="18"/>
        <v>0</v>
      </c>
      <c r="AH37" s="330"/>
      <c r="AI37" s="329">
        <v>33</v>
      </c>
      <c r="AJ37" s="329" t="s">
        <v>313</v>
      </c>
      <c r="AK37" s="330">
        <f t="shared" si="13"/>
        <v>100000</v>
      </c>
      <c r="AL37" s="330">
        <f t="shared" si="14"/>
        <v>450000</v>
      </c>
      <c r="AM37" s="330">
        <f t="shared" si="15"/>
        <v>3474</v>
      </c>
      <c r="AN37" s="330">
        <f>[3]shu2020!Z38</f>
        <v>51475.499865355989</v>
      </c>
      <c r="AO37" s="330">
        <v>50000</v>
      </c>
      <c r="AP37" s="330">
        <f t="shared" si="16"/>
        <v>1475.4998653559887</v>
      </c>
      <c r="AQ37" s="365"/>
      <c r="AR37" s="365">
        <v>120000</v>
      </c>
      <c r="AS37" s="365"/>
      <c r="AT37" s="363"/>
      <c r="AU37" s="363"/>
      <c r="AV37" s="363"/>
      <c r="AW37" s="329">
        <v>33</v>
      </c>
      <c r="AX37" s="329" t="s">
        <v>313</v>
      </c>
      <c r="AY37" s="330">
        <f t="shared" si="20"/>
        <v>100000</v>
      </c>
      <c r="AZ37" s="330">
        <f t="shared" si="21"/>
        <v>570000</v>
      </c>
      <c r="BA37" s="330">
        <f t="shared" si="4"/>
        <v>4949.4998653559887</v>
      </c>
      <c r="BB37" s="331"/>
      <c r="BC37" s="329">
        <v>33</v>
      </c>
      <c r="BD37" s="329" t="s">
        <v>313</v>
      </c>
      <c r="BE37" s="330">
        <f t="shared" si="5"/>
        <v>98124</v>
      </c>
      <c r="BF37" s="330">
        <f t="shared" si="6"/>
        <v>0</v>
      </c>
      <c r="BG37" s="330">
        <f t="shared" si="7"/>
        <v>94650</v>
      </c>
      <c r="BH37" s="330">
        <f t="shared" si="8"/>
        <v>35350</v>
      </c>
      <c r="BI37" s="330">
        <f t="shared" si="9"/>
        <v>35350</v>
      </c>
      <c r="BJ37" s="330">
        <f t="shared" si="17"/>
        <v>3474</v>
      </c>
      <c r="BK37" s="287"/>
      <c r="BL37" s="287"/>
    </row>
    <row r="38" spans="1:64">
      <c r="A38" s="329">
        <v>32</v>
      </c>
      <c r="B38" s="329" t="s">
        <v>264</v>
      </c>
      <c r="C38" s="330">
        <v>50000</v>
      </c>
      <c r="D38" s="330">
        <v>605000</v>
      </c>
      <c r="E38" s="330">
        <v>332793</v>
      </c>
      <c r="F38" s="330">
        <v>26660</v>
      </c>
      <c r="G38" s="330"/>
      <c r="H38" s="330"/>
      <c r="I38" s="330"/>
      <c r="J38" s="330">
        <f t="shared" si="22"/>
        <v>0</v>
      </c>
      <c r="K38" s="330"/>
      <c r="L38" s="330">
        <f t="shared" si="10"/>
        <v>26660</v>
      </c>
      <c r="M38" s="330">
        <v>50000</v>
      </c>
      <c r="N38" s="330">
        <f t="shared" si="11"/>
        <v>605000</v>
      </c>
      <c r="O38" s="330">
        <f t="shared" si="12"/>
        <v>359453</v>
      </c>
      <c r="P38" s="330">
        <v>32</v>
      </c>
      <c r="Q38" s="329" t="s">
        <v>264</v>
      </c>
      <c r="R38" s="330"/>
      <c r="S38" s="330"/>
      <c r="T38" s="330"/>
      <c r="U38" s="330"/>
      <c r="V38" s="330"/>
      <c r="W38" s="330"/>
      <c r="X38" s="330"/>
      <c r="Y38" s="330"/>
      <c r="Z38" s="330"/>
      <c r="AA38" s="330"/>
      <c r="AB38" s="330"/>
      <c r="AC38" s="330"/>
      <c r="AD38" s="330"/>
      <c r="AE38" s="330">
        <f t="shared" si="1"/>
        <v>0</v>
      </c>
      <c r="AF38" s="330"/>
      <c r="AG38" s="330">
        <f t="shared" si="18"/>
        <v>0</v>
      </c>
      <c r="AH38" s="330"/>
      <c r="AI38" s="329">
        <v>34</v>
      </c>
      <c r="AJ38" s="329" t="s">
        <v>264</v>
      </c>
      <c r="AK38" s="330">
        <f t="shared" si="13"/>
        <v>50000</v>
      </c>
      <c r="AL38" s="330">
        <f t="shared" si="14"/>
        <v>605000</v>
      </c>
      <c r="AM38" s="330">
        <f t="shared" si="15"/>
        <v>359453</v>
      </c>
      <c r="AN38" s="330">
        <f>[3]shu2020!Z39</f>
        <v>36048.452226364701</v>
      </c>
      <c r="AO38" s="330">
        <v>0</v>
      </c>
      <c r="AP38" s="330">
        <f t="shared" si="16"/>
        <v>36048.452226364701</v>
      </c>
      <c r="AQ38" s="365"/>
      <c r="AR38" s="365"/>
      <c r="AS38" s="365"/>
      <c r="AT38" s="363"/>
      <c r="AU38" s="363"/>
      <c r="AV38" s="363"/>
      <c r="AW38" s="329">
        <v>34</v>
      </c>
      <c r="AX38" s="329" t="s">
        <v>264</v>
      </c>
      <c r="AY38" s="330">
        <f t="shared" si="20"/>
        <v>50000</v>
      </c>
      <c r="AZ38" s="330">
        <f t="shared" si="21"/>
        <v>605000</v>
      </c>
      <c r="BA38" s="330">
        <f t="shared" si="4"/>
        <v>395501.45222636469</v>
      </c>
      <c r="BB38" s="331"/>
      <c r="BC38" s="329">
        <v>34</v>
      </c>
      <c r="BD38" s="329" t="s">
        <v>264</v>
      </c>
      <c r="BE38" s="330">
        <f t="shared" si="5"/>
        <v>332793</v>
      </c>
      <c r="BF38" s="330">
        <f t="shared" si="6"/>
        <v>0</v>
      </c>
      <c r="BG38" s="330">
        <f t="shared" si="7"/>
        <v>0</v>
      </c>
      <c r="BH38" s="330">
        <f t="shared" si="8"/>
        <v>26660</v>
      </c>
      <c r="BI38" s="330">
        <f t="shared" si="9"/>
        <v>0</v>
      </c>
      <c r="BJ38" s="330">
        <f t="shared" si="17"/>
        <v>359453</v>
      </c>
      <c r="BK38" s="287"/>
      <c r="BL38" s="287"/>
    </row>
    <row r="39" spans="1:64" s="335" customFormat="1">
      <c r="A39" s="329">
        <v>33</v>
      </c>
      <c r="B39" s="329" t="s">
        <v>314</v>
      </c>
      <c r="C39" s="330">
        <v>100000</v>
      </c>
      <c r="D39" s="330">
        <v>680000</v>
      </c>
      <c r="E39" s="330">
        <v>311598</v>
      </c>
      <c r="F39" s="330">
        <v>40009</v>
      </c>
      <c r="G39" s="330"/>
      <c r="H39" s="330"/>
      <c r="I39" s="330"/>
      <c r="J39" s="330">
        <f t="shared" si="22"/>
        <v>0</v>
      </c>
      <c r="K39" s="330"/>
      <c r="L39" s="330">
        <f t="shared" si="10"/>
        <v>40009</v>
      </c>
      <c r="M39" s="330">
        <v>100000</v>
      </c>
      <c r="N39" s="330">
        <f t="shared" si="11"/>
        <v>680000</v>
      </c>
      <c r="O39" s="330">
        <f t="shared" si="12"/>
        <v>351607</v>
      </c>
      <c r="P39" s="330">
        <v>33</v>
      </c>
      <c r="Q39" s="329" t="s">
        <v>314</v>
      </c>
      <c r="R39" s="330"/>
      <c r="S39" s="330">
        <v>10000</v>
      </c>
      <c r="T39" s="330">
        <v>10000</v>
      </c>
      <c r="U39" s="330">
        <v>10000</v>
      </c>
      <c r="V39" s="330">
        <v>10000</v>
      </c>
      <c r="W39" s="330">
        <v>10000</v>
      </c>
      <c r="X39" s="330">
        <v>10000</v>
      </c>
      <c r="Y39" s="330">
        <v>10000</v>
      </c>
      <c r="Z39" s="330">
        <v>10000</v>
      </c>
      <c r="AA39" s="330">
        <v>10000</v>
      </c>
      <c r="AB39" s="330">
        <v>10000</v>
      </c>
      <c r="AC39" s="330">
        <v>10000</v>
      </c>
      <c r="AD39" s="330">
        <v>10000</v>
      </c>
      <c r="AE39" s="330">
        <f t="shared" si="1"/>
        <v>120000</v>
      </c>
      <c r="AF39" s="330"/>
      <c r="AG39" s="330">
        <f t="shared" si="18"/>
        <v>0</v>
      </c>
      <c r="AH39" s="330"/>
      <c r="AI39" s="329">
        <v>35</v>
      </c>
      <c r="AJ39" s="329" t="s">
        <v>314</v>
      </c>
      <c r="AK39" s="330">
        <f t="shared" si="13"/>
        <v>100000</v>
      </c>
      <c r="AL39" s="330">
        <f t="shared" si="14"/>
        <v>800000</v>
      </c>
      <c r="AM39" s="330">
        <f t="shared" si="15"/>
        <v>351607</v>
      </c>
      <c r="AN39" s="330">
        <f>[3]shu2020!Z40</f>
        <v>243997.81302663469</v>
      </c>
      <c r="AO39" s="330">
        <v>242000</v>
      </c>
      <c r="AP39" s="330">
        <f t="shared" si="16"/>
        <v>1997.8130266346852</v>
      </c>
      <c r="AQ39" s="365"/>
      <c r="AR39" s="365">
        <v>120000</v>
      </c>
      <c r="AS39" s="365"/>
      <c r="AT39" s="363"/>
      <c r="AU39" s="363"/>
      <c r="AV39" s="363"/>
      <c r="AW39" s="329">
        <v>35</v>
      </c>
      <c r="AX39" s="329" t="s">
        <v>314</v>
      </c>
      <c r="AY39" s="330">
        <f t="shared" si="20"/>
        <v>100000</v>
      </c>
      <c r="AZ39" s="330">
        <f t="shared" si="21"/>
        <v>920000</v>
      </c>
      <c r="BA39" s="330">
        <f t="shared" si="4"/>
        <v>353604.81302663469</v>
      </c>
      <c r="BB39" s="331"/>
      <c r="BC39" s="329">
        <v>35</v>
      </c>
      <c r="BD39" s="329" t="s">
        <v>314</v>
      </c>
      <c r="BE39" s="330">
        <f t="shared" si="5"/>
        <v>311598</v>
      </c>
      <c r="BF39" s="330">
        <f t="shared" si="6"/>
        <v>0</v>
      </c>
      <c r="BG39" s="330">
        <f t="shared" si="7"/>
        <v>0</v>
      </c>
      <c r="BH39" s="330">
        <f t="shared" si="8"/>
        <v>40009</v>
      </c>
      <c r="BI39" s="330">
        <f t="shared" si="9"/>
        <v>0</v>
      </c>
      <c r="BJ39" s="330">
        <f t="shared" si="17"/>
        <v>351607</v>
      </c>
      <c r="BK39" s="287"/>
      <c r="BL39" s="287"/>
    </row>
    <row r="40" spans="1:64">
      <c r="A40" s="329">
        <v>45</v>
      </c>
      <c r="B40" s="329" t="s">
        <v>315</v>
      </c>
      <c r="C40" s="330"/>
      <c r="D40" s="330"/>
      <c r="E40" s="330"/>
      <c r="F40" s="330"/>
      <c r="G40" s="330"/>
      <c r="H40" s="330"/>
      <c r="I40" s="330"/>
      <c r="J40" s="330"/>
      <c r="K40" s="330"/>
      <c r="L40" s="330">
        <f t="shared" si="10"/>
        <v>0</v>
      </c>
      <c r="M40" s="330">
        <v>0</v>
      </c>
      <c r="N40" s="330">
        <f t="shared" si="11"/>
        <v>0</v>
      </c>
      <c r="O40" s="330">
        <f t="shared" si="12"/>
        <v>0</v>
      </c>
      <c r="P40" s="330">
        <v>45</v>
      </c>
      <c r="Q40" s="329" t="s">
        <v>315</v>
      </c>
      <c r="R40" s="330">
        <v>100000</v>
      </c>
      <c r="S40" s="330"/>
      <c r="T40" s="330"/>
      <c r="U40" s="330"/>
      <c r="V40" s="330"/>
      <c r="W40" s="330"/>
      <c r="X40" s="330"/>
      <c r="Y40" s="330"/>
      <c r="Z40" s="330"/>
      <c r="AA40" s="330"/>
      <c r="AB40" s="330"/>
      <c r="AC40" s="330">
        <v>10000</v>
      </c>
      <c r="AD40" s="330"/>
      <c r="AE40" s="330">
        <f t="shared" si="1"/>
        <v>10000</v>
      </c>
      <c r="AF40" s="330"/>
      <c r="AG40" s="330">
        <f t="shared" si="18"/>
        <v>0</v>
      </c>
      <c r="AH40" s="330"/>
      <c r="AI40" s="329">
        <v>36</v>
      </c>
      <c r="AJ40" s="329" t="s">
        <v>315</v>
      </c>
      <c r="AK40" s="330">
        <f t="shared" si="13"/>
        <v>100000</v>
      </c>
      <c r="AL40" s="330">
        <f t="shared" si="14"/>
        <v>10000</v>
      </c>
      <c r="AM40" s="330">
        <f t="shared" si="15"/>
        <v>0</v>
      </c>
      <c r="AN40" s="330">
        <f>[3]shu2020!Z41</f>
        <v>3908.8353476209522</v>
      </c>
      <c r="AO40" s="330">
        <v>2000</v>
      </c>
      <c r="AP40" s="330">
        <f t="shared" si="16"/>
        <v>1908.8353476209522</v>
      </c>
      <c r="AQ40" s="365"/>
      <c r="AR40" s="365">
        <v>130000</v>
      </c>
      <c r="AS40" s="365"/>
      <c r="AT40" s="363"/>
      <c r="AU40" s="363"/>
      <c r="AV40" s="363"/>
      <c r="AW40" s="329">
        <v>36</v>
      </c>
      <c r="AX40" s="329" t="s">
        <v>315</v>
      </c>
      <c r="AY40" s="330">
        <f t="shared" si="20"/>
        <v>100000</v>
      </c>
      <c r="AZ40" s="330">
        <f t="shared" si="21"/>
        <v>140000</v>
      </c>
      <c r="BA40" s="330">
        <f t="shared" si="4"/>
        <v>1908.8353476209522</v>
      </c>
      <c r="BB40" s="331"/>
      <c r="BC40" s="329">
        <v>36</v>
      </c>
      <c r="BD40" s="329" t="s">
        <v>315</v>
      </c>
      <c r="BE40" s="330">
        <f t="shared" si="5"/>
        <v>0</v>
      </c>
      <c r="BF40" s="330">
        <f t="shared" si="6"/>
        <v>0</v>
      </c>
      <c r="BG40" s="330">
        <f t="shared" si="7"/>
        <v>0</v>
      </c>
      <c r="BH40" s="330">
        <f t="shared" si="8"/>
        <v>0</v>
      </c>
      <c r="BI40" s="330">
        <f t="shared" si="9"/>
        <v>0</v>
      </c>
      <c r="BJ40" s="330">
        <f t="shared" si="17"/>
        <v>0</v>
      </c>
      <c r="BK40" s="287"/>
      <c r="BL40" s="287"/>
    </row>
    <row r="41" spans="1:64">
      <c r="A41" s="329">
        <v>36</v>
      </c>
      <c r="B41" s="329" t="s">
        <v>267</v>
      </c>
      <c r="C41" s="330">
        <v>100000</v>
      </c>
      <c r="D41" s="330">
        <v>360000</v>
      </c>
      <c r="E41" s="330">
        <v>47766</v>
      </c>
      <c r="F41" s="330">
        <v>49568</v>
      </c>
      <c r="G41" s="330"/>
      <c r="H41" s="330"/>
      <c r="I41" s="330"/>
      <c r="J41" s="330">
        <f>(G41-K41)</f>
        <v>0</v>
      </c>
      <c r="K41" s="330"/>
      <c r="L41" s="330">
        <f t="shared" si="10"/>
        <v>49568</v>
      </c>
      <c r="M41" s="330">
        <v>100000</v>
      </c>
      <c r="N41" s="330">
        <f t="shared" si="11"/>
        <v>360000</v>
      </c>
      <c r="O41" s="330">
        <f t="shared" si="12"/>
        <v>97334</v>
      </c>
      <c r="P41" s="330">
        <v>36</v>
      </c>
      <c r="Q41" s="329" t="s">
        <v>267</v>
      </c>
      <c r="R41" s="330"/>
      <c r="S41" s="330">
        <v>10000</v>
      </c>
      <c r="T41" s="330">
        <v>10000</v>
      </c>
      <c r="U41" s="330">
        <v>10000</v>
      </c>
      <c r="V41" s="330">
        <v>10000</v>
      </c>
      <c r="W41" s="330">
        <v>10000</v>
      </c>
      <c r="X41" s="330">
        <v>10000</v>
      </c>
      <c r="Y41" s="330">
        <v>10000</v>
      </c>
      <c r="Z41" s="330">
        <v>10000</v>
      </c>
      <c r="AA41" s="330">
        <v>10000</v>
      </c>
      <c r="AB41" s="330">
        <v>10000</v>
      </c>
      <c r="AC41" s="330">
        <v>10000</v>
      </c>
      <c r="AD41" s="330">
        <v>10000</v>
      </c>
      <c r="AE41" s="330">
        <f t="shared" si="1"/>
        <v>120000</v>
      </c>
      <c r="AF41" s="330"/>
      <c r="AG41" s="330">
        <f t="shared" si="18"/>
        <v>0</v>
      </c>
      <c r="AH41" s="330"/>
      <c r="AI41" s="329">
        <v>38</v>
      </c>
      <c r="AJ41" s="329" t="s">
        <v>267</v>
      </c>
      <c r="AK41" s="330">
        <f t="shared" si="13"/>
        <v>100000</v>
      </c>
      <c r="AL41" s="330">
        <f t="shared" si="14"/>
        <v>480000</v>
      </c>
      <c r="AM41" s="330">
        <f t="shared" si="15"/>
        <v>97334</v>
      </c>
      <c r="AN41" s="330">
        <f>[3]shu2020!Z43</f>
        <v>44310.348466777185</v>
      </c>
      <c r="AO41" s="330">
        <v>44000</v>
      </c>
      <c r="AP41" s="330">
        <f t="shared" si="16"/>
        <v>310.34846677718451</v>
      </c>
      <c r="AQ41" s="365"/>
      <c r="AR41" s="365">
        <v>120000</v>
      </c>
      <c r="AS41" s="365"/>
      <c r="AT41" s="363"/>
      <c r="AU41" s="363"/>
      <c r="AV41" s="363"/>
      <c r="AW41" s="329">
        <v>38</v>
      </c>
      <c r="AX41" s="329" t="s">
        <v>267</v>
      </c>
      <c r="AY41" s="330">
        <f t="shared" si="20"/>
        <v>100000</v>
      </c>
      <c r="AZ41" s="330">
        <f t="shared" si="21"/>
        <v>600000</v>
      </c>
      <c r="BA41" s="330">
        <f t="shared" si="4"/>
        <v>97644.348466777185</v>
      </c>
      <c r="BB41" s="331"/>
      <c r="BC41" s="329">
        <v>38</v>
      </c>
      <c r="BD41" s="329" t="s">
        <v>267</v>
      </c>
      <c r="BE41" s="330">
        <f t="shared" si="5"/>
        <v>47766</v>
      </c>
      <c r="BF41" s="330">
        <f t="shared" si="6"/>
        <v>0</v>
      </c>
      <c r="BG41" s="330">
        <f t="shared" si="7"/>
        <v>0</v>
      </c>
      <c r="BH41" s="330">
        <f t="shared" si="8"/>
        <v>49568</v>
      </c>
      <c r="BI41" s="330">
        <f t="shared" si="9"/>
        <v>0</v>
      </c>
      <c r="BJ41" s="330">
        <f t="shared" si="17"/>
        <v>97334</v>
      </c>
      <c r="BK41" s="287"/>
      <c r="BL41" s="287"/>
    </row>
    <row r="42" spans="1:64">
      <c r="A42" s="329">
        <v>37</v>
      </c>
      <c r="B42" s="329" t="s">
        <v>317</v>
      </c>
      <c r="C42" s="330">
        <v>50000</v>
      </c>
      <c r="D42" s="330">
        <v>940000</v>
      </c>
      <c r="E42" s="330">
        <v>942892</v>
      </c>
      <c r="F42" s="330">
        <v>161750</v>
      </c>
      <c r="G42" s="330">
        <v>1100000</v>
      </c>
      <c r="H42" s="330"/>
      <c r="I42" s="330"/>
      <c r="J42" s="330">
        <f>(G42-K42)</f>
        <v>938250</v>
      </c>
      <c r="K42" s="330">
        <v>161750</v>
      </c>
      <c r="L42" s="330">
        <f t="shared" si="10"/>
        <v>0</v>
      </c>
      <c r="M42" s="330">
        <v>50000</v>
      </c>
      <c r="N42" s="330">
        <f t="shared" si="11"/>
        <v>940000</v>
      </c>
      <c r="O42" s="330">
        <f t="shared" si="12"/>
        <v>4642</v>
      </c>
      <c r="P42" s="330">
        <v>37</v>
      </c>
      <c r="Q42" s="329" t="s">
        <v>317</v>
      </c>
      <c r="R42" s="330"/>
      <c r="S42" s="330">
        <v>10000</v>
      </c>
      <c r="T42" s="330">
        <v>10000</v>
      </c>
      <c r="U42" s="330">
        <v>10000</v>
      </c>
      <c r="V42" s="330">
        <v>10000</v>
      </c>
      <c r="W42" s="330">
        <v>10000</v>
      </c>
      <c r="X42" s="330">
        <v>10000</v>
      </c>
      <c r="Y42" s="330">
        <v>10000</v>
      </c>
      <c r="Z42" s="330">
        <v>10000</v>
      </c>
      <c r="AA42" s="330">
        <v>10000</v>
      </c>
      <c r="AB42" s="330">
        <v>10000</v>
      </c>
      <c r="AC42" s="330">
        <v>10000</v>
      </c>
      <c r="AD42" s="330">
        <v>10000</v>
      </c>
      <c r="AE42" s="330">
        <f t="shared" si="1"/>
        <v>120000</v>
      </c>
      <c r="AF42" s="330"/>
      <c r="AG42" s="330">
        <f t="shared" si="18"/>
        <v>0</v>
      </c>
      <c r="AH42" s="330"/>
      <c r="AI42" s="329">
        <v>39</v>
      </c>
      <c r="AJ42" s="329" t="s">
        <v>317</v>
      </c>
      <c r="AK42" s="330">
        <f t="shared" si="13"/>
        <v>50000</v>
      </c>
      <c r="AL42" s="330">
        <f t="shared" si="14"/>
        <v>1060000</v>
      </c>
      <c r="AM42" s="330">
        <f t="shared" si="15"/>
        <v>4642</v>
      </c>
      <c r="AN42" s="330">
        <f>[3]shu2020!Z44</f>
        <v>168125.65499584467</v>
      </c>
      <c r="AO42" s="330">
        <v>168000</v>
      </c>
      <c r="AP42" s="330">
        <f t="shared" si="16"/>
        <v>125.65499584467034</v>
      </c>
      <c r="AQ42" s="365"/>
      <c r="AR42" s="365">
        <v>120000</v>
      </c>
      <c r="AS42" s="365"/>
      <c r="AT42" s="363"/>
      <c r="AU42" s="363"/>
      <c r="AV42" s="363"/>
      <c r="AW42" s="329">
        <v>39</v>
      </c>
      <c r="AX42" s="329" t="s">
        <v>317</v>
      </c>
      <c r="AY42" s="330">
        <f t="shared" si="20"/>
        <v>50000</v>
      </c>
      <c r="AZ42" s="330">
        <f t="shared" si="21"/>
        <v>1180000</v>
      </c>
      <c r="BA42" s="330">
        <f t="shared" si="4"/>
        <v>4767.6549958446703</v>
      </c>
      <c r="BB42" s="331"/>
      <c r="BC42" s="329">
        <v>39</v>
      </c>
      <c r="BD42" s="329" t="s">
        <v>317</v>
      </c>
      <c r="BE42" s="330">
        <f t="shared" si="5"/>
        <v>942892</v>
      </c>
      <c r="BF42" s="330">
        <f t="shared" si="6"/>
        <v>0</v>
      </c>
      <c r="BG42" s="330">
        <f t="shared" si="7"/>
        <v>938250</v>
      </c>
      <c r="BH42" s="330">
        <f t="shared" si="8"/>
        <v>161750</v>
      </c>
      <c r="BI42" s="330">
        <f t="shared" si="9"/>
        <v>161750</v>
      </c>
      <c r="BJ42" s="330">
        <f t="shared" si="17"/>
        <v>4642</v>
      </c>
      <c r="BK42" s="287"/>
      <c r="BL42" s="287"/>
    </row>
    <row r="43" spans="1:64">
      <c r="A43" s="329">
        <v>38</v>
      </c>
      <c r="B43" s="329" t="s">
        <v>318</v>
      </c>
      <c r="C43" s="330">
        <v>50000</v>
      </c>
      <c r="D43" s="330">
        <v>960000</v>
      </c>
      <c r="E43" s="330">
        <v>273152</v>
      </c>
      <c r="F43" s="330">
        <v>81043</v>
      </c>
      <c r="G43" s="330">
        <v>350000</v>
      </c>
      <c r="H43" s="330"/>
      <c r="I43" s="330"/>
      <c r="J43" s="330">
        <f>(G43-K43)</f>
        <v>268957</v>
      </c>
      <c r="K43" s="330">
        <v>81043</v>
      </c>
      <c r="L43" s="330">
        <f t="shared" si="10"/>
        <v>0</v>
      </c>
      <c r="M43" s="330">
        <v>50000</v>
      </c>
      <c r="N43" s="330">
        <f t="shared" si="11"/>
        <v>960000</v>
      </c>
      <c r="O43" s="330">
        <f t="shared" si="12"/>
        <v>4195</v>
      </c>
      <c r="P43" s="330">
        <v>38</v>
      </c>
      <c r="Q43" s="329" t="s">
        <v>318</v>
      </c>
      <c r="R43" s="330"/>
      <c r="S43" s="330">
        <v>20000</v>
      </c>
      <c r="T43" s="330">
        <v>10000</v>
      </c>
      <c r="U43" s="330">
        <v>10000</v>
      </c>
      <c r="V43" s="330">
        <v>10000</v>
      </c>
      <c r="W43" s="330">
        <v>10000</v>
      </c>
      <c r="X43" s="330">
        <v>10000</v>
      </c>
      <c r="Y43" s="330">
        <v>10000</v>
      </c>
      <c r="Z43" s="330">
        <v>10000</v>
      </c>
      <c r="AA43" s="330">
        <v>10000</v>
      </c>
      <c r="AB43" s="330">
        <v>10000</v>
      </c>
      <c r="AC43" s="330">
        <v>10000</v>
      </c>
      <c r="AD43" s="330">
        <v>10000</v>
      </c>
      <c r="AE43" s="330">
        <f t="shared" si="1"/>
        <v>130000</v>
      </c>
      <c r="AF43" s="330"/>
      <c r="AG43" s="330">
        <f t="shared" si="18"/>
        <v>0</v>
      </c>
      <c r="AH43" s="330">
        <v>10000</v>
      </c>
      <c r="AI43" s="329">
        <v>40</v>
      </c>
      <c r="AJ43" s="329" t="s">
        <v>318</v>
      </c>
      <c r="AK43" s="330">
        <f t="shared" si="13"/>
        <v>50000</v>
      </c>
      <c r="AL43" s="330">
        <f t="shared" si="14"/>
        <v>1090000</v>
      </c>
      <c r="AM43" s="330">
        <f t="shared" si="15"/>
        <v>14195</v>
      </c>
      <c r="AN43" s="330">
        <f>[3]shu2020!Z45</f>
        <v>136437.79058224877</v>
      </c>
      <c r="AO43" s="330">
        <v>136000</v>
      </c>
      <c r="AP43" s="330">
        <f t="shared" si="16"/>
        <v>437.79058224876644</v>
      </c>
      <c r="AQ43" s="365"/>
      <c r="AR43" s="365">
        <v>130000</v>
      </c>
      <c r="AS43" s="365">
        <v>240000</v>
      </c>
      <c r="AT43" s="363"/>
      <c r="AU43" s="363"/>
      <c r="AV43" s="363"/>
      <c r="AW43" s="329">
        <v>40</v>
      </c>
      <c r="AX43" s="329" t="s">
        <v>318</v>
      </c>
      <c r="AY43" s="330">
        <f t="shared" si="20"/>
        <v>50000</v>
      </c>
      <c r="AZ43" s="330">
        <f t="shared" si="21"/>
        <v>1220000</v>
      </c>
      <c r="BA43" s="330">
        <f t="shared" si="4"/>
        <v>254632.79058224877</v>
      </c>
      <c r="BB43" s="331"/>
      <c r="BC43" s="329">
        <v>40</v>
      </c>
      <c r="BD43" s="329" t="s">
        <v>318</v>
      </c>
      <c r="BE43" s="330">
        <f t="shared" si="5"/>
        <v>273152</v>
      </c>
      <c r="BF43" s="330">
        <f t="shared" si="6"/>
        <v>10000</v>
      </c>
      <c r="BG43" s="330">
        <f t="shared" si="7"/>
        <v>268957</v>
      </c>
      <c r="BH43" s="330">
        <f t="shared" si="8"/>
        <v>81043</v>
      </c>
      <c r="BI43" s="330">
        <f t="shared" si="9"/>
        <v>81043</v>
      </c>
      <c r="BJ43" s="330">
        <f t="shared" si="17"/>
        <v>14195</v>
      </c>
      <c r="BK43" s="287"/>
      <c r="BL43" s="287"/>
    </row>
    <row r="44" spans="1:64">
      <c r="A44" s="329">
        <v>39</v>
      </c>
      <c r="B44" s="329" t="s">
        <v>319</v>
      </c>
      <c r="C44" s="330">
        <v>50000</v>
      </c>
      <c r="D44" s="330">
        <v>1205000</v>
      </c>
      <c r="E44" s="330">
        <v>799621</v>
      </c>
      <c r="F44" s="330">
        <v>99754</v>
      </c>
      <c r="G44" s="330">
        <v>840000</v>
      </c>
      <c r="H44" s="330"/>
      <c r="I44" s="330"/>
      <c r="J44" s="330">
        <f>(G44-K44)</f>
        <v>740246</v>
      </c>
      <c r="K44" s="330">
        <v>99754</v>
      </c>
      <c r="L44" s="330">
        <f t="shared" si="10"/>
        <v>0</v>
      </c>
      <c r="M44" s="330">
        <v>50000</v>
      </c>
      <c r="N44" s="330">
        <f t="shared" si="11"/>
        <v>1205000</v>
      </c>
      <c r="O44" s="330">
        <f t="shared" si="12"/>
        <v>59375</v>
      </c>
      <c r="P44" s="330">
        <v>39</v>
      </c>
      <c r="Q44" s="329" t="s">
        <v>319</v>
      </c>
      <c r="R44" s="330"/>
      <c r="S44" s="330">
        <v>10000</v>
      </c>
      <c r="T44" s="330">
        <v>10000</v>
      </c>
      <c r="U44" s="330">
        <v>10000</v>
      </c>
      <c r="V44" s="330">
        <v>10000</v>
      </c>
      <c r="W44" s="330">
        <v>10000</v>
      </c>
      <c r="X44" s="330">
        <v>10000</v>
      </c>
      <c r="Y44" s="330">
        <v>10000</v>
      </c>
      <c r="Z44" s="330">
        <v>10000</v>
      </c>
      <c r="AA44" s="330">
        <v>10000</v>
      </c>
      <c r="AB44" s="330">
        <v>10000</v>
      </c>
      <c r="AC44" s="330">
        <v>10000</v>
      </c>
      <c r="AD44" s="330">
        <v>10000</v>
      </c>
      <c r="AE44" s="330">
        <f t="shared" si="1"/>
        <v>120000</v>
      </c>
      <c r="AF44" s="330"/>
      <c r="AG44" s="330">
        <f t="shared" si="18"/>
        <v>0</v>
      </c>
      <c r="AH44" s="330">
        <v>5000</v>
      </c>
      <c r="AI44" s="329">
        <v>41</v>
      </c>
      <c r="AJ44" s="329" t="s">
        <v>319</v>
      </c>
      <c r="AK44" s="330">
        <f t="shared" si="13"/>
        <v>50000</v>
      </c>
      <c r="AL44" s="330">
        <f t="shared" si="14"/>
        <v>1325000</v>
      </c>
      <c r="AM44" s="330">
        <f>SUM(O44,AH44)</f>
        <v>64375</v>
      </c>
      <c r="AN44" s="330">
        <f>[3]shu2020!Z46</f>
        <v>155246.49889529007</v>
      </c>
      <c r="AO44" s="330">
        <v>0</v>
      </c>
      <c r="AP44" s="330">
        <f t="shared" si="16"/>
        <v>155246.49889529007</v>
      </c>
      <c r="AQ44" s="365"/>
      <c r="AR44" s="365">
        <v>120000</v>
      </c>
      <c r="AS44" s="365"/>
      <c r="AT44" s="363"/>
      <c r="AU44" s="363"/>
      <c r="AV44" s="363"/>
      <c r="AW44" s="329">
        <v>41</v>
      </c>
      <c r="AX44" s="329" t="s">
        <v>319</v>
      </c>
      <c r="AY44" s="330">
        <f t="shared" si="20"/>
        <v>50000</v>
      </c>
      <c r="AZ44" s="330">
        <f t="shared" si="21"/>
        <v>1445000</v>
      </c>
      <c r="BA44" s="330">
        <f t="shared" si="4"/>
        <v>219621.49889529007</v>
      </c>
      <c r="BB44" s="331"/>
      <c r="BC44" s="329">
        <v>41</v>
      </c>
      <c r="BD44" s="329" t="s">
        <v>319</v>
      </c>
      <c r="BE44" s="330">
        <f t="shared" si="5"/>
        <v>799621</v>
      </c>
      <c r="BF44" s="330">
        <f t="shared" si="6"/>
        <v>5000</v>
      </c>
      <c r="BG44" s="330">
        <f t="shared" si="7"/>
        <v>740246</v>
      </c>
      <c r="BH44" s="330">
        <f t="shared" si="8"/>
        <v>99754</v>
      </c>
      <c r="BI44" s="330">
        <f t="shared" si="9"/>
        <v>99754</v>
      </c>
      <c r="BJ44" s="330">
        <f t="shared" si="17"/>
        <v>64375</v>
      </c>
      <c r="BK44" s="287"/>
      <c r="BL44" s="287"/>
    </row>
    <row r="45" spans="1:64" s="335" customFormat="1">
      <c r="A45" s="329">
        <v>40</v>
      </c>
      <c r="B45" s="329" t="s">
        <v>320</v>
      </c>
      <c r="C45" s="330">
        <v>50000</v>
      </c>
      <c r="D45" s="330">
        <v>1195000</v>
      </c>
      <c r="E45" s="330">
        <v>106677</v>
      </c>
      <c r="F45" s="330">
        <v>38590</v>
      </c>
      <c r="G45" s="330">
        <v>140000</v>
      </c>
      <c r="H45" s="330"/>
      <c r="I45" s="330"/>
      <c r="J45" s="330">
        <f>(G45-K45)</f>
        <v>101410</v>
      </c>
      <c r="K45" s="330">
        <v>38590</v>
      </c>
      <c r="L45" s="330">
        <f t="shared" si="10"/>
        <v>0</v>
      </c>
      <c r="M45" s="330">
        <v>50000</v>
      </c>
      <c r="N45" s="330">
        <f t="shared" si="11"/>
        <v>1195000</v>
      </c>
      <c r="O45" s="330">
        <f t="shared" si="12"/>
        <v>5267</v>
      </c>
      <c r="P45" s="330">
        <v>40</v>
      </c>
      <c r="Q45" s="329" t="s">
        <v>320</v>
      </c>
      <c r="R45" s="330"/>
      <c r="S45" s="330">
        <v>10000</v>
      </c>
      <c r="T45" s="330">
        <v>10000</v>
      </c>
      <c r="U45" s="330">
        <v>10000</v>
      </c>
      <c r="V45" s="330">
        <v>10000</v>
      </c>
      <c r="W45" s="330">
        <v>10000</v>
      </c>
      <c r="X45" s="330">
        <v>10000</v>
      </c>
      <c r="Y45" s="330">
        <v>10000</v>
      </c>
      <c r="Z45" s="330">
        <v>10000</v>
      </c>
      <c r="AA45" s="330">
        <v>10000</v>
      </c>
      <c r="AB45" s="330">
        <v>10000</v>
      </c>
      <c r="AC45" s="330">
        <v>10000</v>
      </c>
      <c r="AD45" s="330">
        <v>10000</v>
      </c>
      <c r="AE45" s="330">
        <f t="shared" si="1"/>
        <v>120000</v>
      </c>
      <c r="AF45" s="330"/>
      <c r="AG45" s="330">
        <f t="shared" si="18"/>
        <v>0</v>
      </c>
      <c r="AH45" s="330"/>
      <c r="AI45" s="329">
        <v>42</v>
      </c>
      <c r="AJ45" s="329" t="s">
        <v>320</v>
      </c>
      <c r="AK45" s="330">
        <f t="shared" si="13"/>
        <v>50000</v>
      </c>
      <c r="AL45" s="330">
        <f t="shared" si="14"/>
        <v>1315000</v>
      </c>
      <c r="AM45" s="330">
        <f t="shared" si="15"/>
        <v>5267</v>
      </c>
      <c r="AN45" s="330">
        <f>[3]shu2020!Z47</f>
        <v>48692.255320713812</v>
      </c>
      <c r="AO45" s="330">
        <v>48000</v>
      </c>
      <c r="AP45" s="330">
        <f t="shared" si="16"/>
        <v>692.25532071381167</v>
      </c>
      <c r="AQ45" s="365"/>
      <c r="AR45" s="365">
        <v>120000</v>
      </c>
      <c r="AS45" s="365"/>
      <c r="AT45" s="363"/>
      <c r="AU45" s="363"/>
      <c r="AV45" s="363"/>
      <c r="AW45" s="329">
        <v>42</v>
      </c>
      <c r="AX45" s="329" t="s">
        <v>320</v>
      </c>
      <c r="AY45" s="330">
        <f t="shared" si="20"/>
        <v>50000</v>
      </c>
      <c r="AZ45" s="330">
        <f t="shared" si="21"/>
        <v>1435000</v>
      </c>
      <c r="BA45" s="330">
        <f t="shared" si="4"/>
        <v>5959.2553207138117</v>
      </c>
      <c r="BB45" s="331"/>
      <c r="BC45" s="329">
        <v>42</v>
      </c>
      <c r="BD45" s="329" t="s">
        <v>320</v>
      </c>
      <c r="BE45" s="330">
        <f t="shared" si="5"/>
        <v>106677</v>
      </c>
      <c r="BF45" s="330">
        <f t="shared" si="6"/>
        <v>0</v>
      </c>
      <c r="BG45" s="330">
        <f t="shared" si="7"/>
        <v>101410</v>
      </c>
      <c r="BH45" s="330">
        <f t="shared" si="8"/>
        <v>38590</v>
      </c>
      <c r="BI45" s="330">
        <f t="shared" si="9"/>
        <v>38590</v>
      </c>
      <c r="BJ45" s="330">
        <f t="shared" si="17"/>
        <v>5267</v>
      </c>
      <c r="BK45" s="287"/>
      <c r="BL45" s="287"/>
    </row>
    <row r="46" spans="1:64">
      <c r="A46" s="329">
        <v>41</v>
      </c>
      <c r="B46" s="329" t="s">
        <v>272</v>
      </c>
      <c r="C46" s="330">
        <v>50000</v>
      </c>
      <c r="D46" s="330">
        <v>1200000</v>
      </c>
      <c r="E46" s="330">
        <v>33172</v>
      </c>
      <c r="F46" s="330">
        <v>213832</v>
      </c>
      <c r="G46" s="330">
        <v>200000</v>
      </c>
      <c r="H46" s="330"/>
      <c r="I46" s="330"/>
      <c r="J46" s="330">
        <v>0</v>
      </c>
      <c r="K46" s="330">
        <v>200000</v>
      </c>
      <c r="L46" s="330">
        <f t="shared" si="10"/>
        <v>13832</v>
      </c>
      <c r="M46" s="330">
        <v>50000</v>
      </c>
      <c r="N46" s="330">
        <f t="shared" si="11"/>
        <v>1200000</v>
      </c>
      <c r="O46" s="330">
        <f t="shared" si="12"/>
        <v>47004</v>
      </c>
      <c r="P46" s="330">
        <v>41</v>
      </c>
      <c r="Q46" s="329" t="s">
        <v>272</v>
      </c>
      <c r="R46" s="330"/>
      <c r="S46" s="330">
        <v>10000</v>
      </c>
      <c r="T46" s="330">
        <v>10000</v>
      </c>
      <c r="U46" s="330">
        <v>10000</v>
      </c>
      <c r="V46" s="330"/>
      <c r="W46" s="330">
        <v>10000</v>
      </c>
      <c r="X46" s="330">
        <v>10000</v>
      </c>
      <c r="Y46" s="330">
        <v>10000</v>
      </c>
      <c r="Z46" s="330">
        <v>10000</v>
      </c>
      <c r="AA46" s="330">
        <v>10000</v>
      </c>
      <c r="AB46" s="330">
        <v>10000</v>
      </c>
      <c r="AC46" s="330">
        <v>10000</v>
      </c>
      <c r="AD46" s="330">
        <v>10000</v>
      </c>
      <c r="AE46" s="330">
        <f t="shared" si="1"/>
        <v>110000</v>
      </c>
      <c r="AF46" s="330"/>
      <c r="AG46" s="330">
        <f t="shared" si="18"/>
        <v>0</v>
      </c>
      <c r="AH46" s="330"/>
      <c r="AI46" s="329">
        <v>43</v>
      </c>
      <c r="AJ46" s="329" t="s">
        <v>272</v>
      </c>
      <c r="AK46" s="330">
        <f t="shared" si="13"/>
        <v>50000</v>
      </c>
      <c r="AL46" s="330">
        <f t="shared" si="14"/>
        <v>1310000</v>
      </c>
      <c r="AM46" s="330">
        <f t="shared" si="15"/>
        <v>47004</v>
      </c>
      <c r="AN46" s="330">
        <f>[3]shu2020!Z48</f>
        <v>236347.19972221882</v>
      </c>
      <c r="AO46" s="330">
        <v>236000</v>
      </c>
      <c r="AP46" s="330">
        <f t="shared" si="16"/>
        <v>347.19972221882199</v>
      </c>
      <c r="AQ46" s="365"/>
      <c r="AR46" s="365">
        <v>120000</v>
      </c>
      <c r="AS46" s="365">
        <v>1080000</v>
      </c>
      <c r="AT46" s="363"/>
      <c r="AU46" s="363"/>
      <c r="AV46" s="363">
        <v>1000000</v>
      </c>
      <c r="AW46" s="329">
        <v>43</v>
      </c>
      <c r="AX46" s="329" t="s">
        <v>272</v>
      </c>
      <c r="AY46" s="330">
        <f t="shared" si="20"/>
        <v>50000</v>
      </c>
      <c r="AZ46" s="330">
        <f t="shared" si="21"/>
        <v>1430000</v>
      </c>
      <c r="BA46" s="330">
        <f t="shared" si="4"/>
        <v>127351.19972221879</v>
      </c>
      <c r="BB46" s="331"/>
      <c r="BC46" s="329">
        <v>43</v>
      </c>
      <c r="BD46" s="329" t="s">
        <v>272</v>
      </c>
      <c r="BE46" s="330">
        <f t="shared" si="5"/>
        <v>33172</v>
      </c>
      <c r="BF46" s="330">
        <f t="shared" si="6"/>
        <v>0</v>
      </c>
      <c r="BG46" s="330">
        <f t="shared" si="7"/>
        <v>0</v>
      </c>
      <c r="BH46" s="330">
        <f t="shared" si="8"/>
        <v>213832</v>
      </c>
      <c r="BI46" s="330">
        <f t="shared" si="9"/>
        <v>200000</v>
      </c>
      <c r="BJ46" s="330">
        <f t="shared" si="17"/>
        <v>47004</v>
      </c>
      <c r="BK46" s="287"/>
      <c r="BL46" s="287"/>
    </row>
    <row r="47" spans="1:64">
      <c r="A47" s="329">
        <v>43</v>
      </c>
      <c r="B47" s="329" t="s">
        <v>321</v>
      </c>
      <c r="C47" s="330">
        <v>50000</v>
      </c>
      <c r="D47" s="330">
        <v>1205000</v>
      </c>
      <c r="E47" s="330">
        <v>14905</v>
      </c>
      <c r="F47" s="330">
        <v>95453</v>
      </c>
      <c r="G47" s="330">
        <v>100000</v>
      </c>
      <c r="H47" s="330"/>
      <c r="I47" s="330"/>
      <c r="J47" s="330">
        <f>(G47-K47)</f>
        <v>4547</v>
      </c>
      <c r="K47" s="330">
        <v>95453</v>
      </c>
      <c r="L47" s="330">
        <f t="shared" si="10"/>
        <v>0</v>
      </c>
      <c r="M47" s="330">
        <v>50000</v>
      </c>
      <c r="N47" s="330">
        <f t="shared" si="11"/>
        <v>1205000</v>
      </c>
      <c r="O47" s="330">
        <f t="shared" si="12"/>
        <v>10358</v>
      </c>
      <c r="P47" s="330">
        <v>43</v>
      </c>
      <c r="Q47" s="329" t="s">
        <v>321</v>
      </c>
      <c r="R47" s="330"/>
      <c r="S47" s="330">
        <v>10000</v>
      </c>
      <c r="T47" s="330">
        <v>10000</v>
      </c>
      <c r="U47" s="330">
        <v>10000</v>
      </c>
      <c r="V47" s="330">
        <v>10000</v>
      </c>
      <c r="W47" s="330">
        <v>10000</v>
      </c>
      <c r="X47" s="330">
        <v>10000</v>
      </c>
      <c r="Y47" s="330">
        <v>10000</v>
      </c>
      <c r="Z47" s="330">
        <v>10000</v>
      </c>
      <c r="AA47" s="330">
        <v>10000</v>
      </c>
      <c r="AB47" s="330">
        <v>10000</v>
      </c>
      <c r="AC47" s="330">
        <v>10000</v>
      </c>
      <c r="AD47" s="330">
        <v>10000</v>
      </c>
      <c r="AE47" s="330">
        <f t="shared" si="1"/>
        <v>120000</v>
      </c>
      <c r="AF47" s="330"/>
      <c r="AG47" s="330">
        <f t="shared" si="18"/>
        <v>0</v>
      </c>
      <c r="AH47" s="330"/>
      <c r="AI47" s="329">
        <v>45</v>
      </c>
      <c r="AJ47" s="329" t="s">
        <v>321</v>
      </c>
      <c r="AK47" s="330">
        <f t="shared" si="13"/>
        <v>50000</v>
      </c>
      <c r="AL47" s="330">
        <f t="shared" si="14"/>
        <v>1325000</v>
      </c>
      <c r="AM47" s="330">
        <f t="shared" si="15"/>
        <v>10358</v>
      </c>
      <c r="AN47" s="330">
        <f>[3]shu2020!Z50</f>
        <v>124410.76199554061</v>
      </c>
      <c r="AO47" s="330">
        <v>124000</v>
      </c>
      <c r="AP47" s="330">
        <f t="shared" si="16"/>
        <v>410.76199554061168</v>
      </c>
      <c r="AQ47" s="365"/>
      <c r="AR47" s="365">
        <v>110000</v>
      </c>
      <c r="AS47" s="365"/>
      <c r="AT47" s="363"/>
      <c r="AU47" s="363"/>
      <c r="AV47" s="363"/>
      <c r="AW47" s="329">
        <v>44</v>
      </c>
      <c r="AX47" s="329" t="s">
        <v>321</v>
      </c>
      <c r="AY47" s="330">
        <f t="shared" si="20"/>
        <v>50000</v>
      </c>
      <c r="AZ47" s="330">
        <f t="shared" si="21"/>
        <v>1435000</v>
      </c>
      <c r="BA47" s="330">
        <f t="shared" si="4"/>
        <v>10768.761995540612</v>
      </c>
      <c r="BB47" s="331"/>
      <c r="BC47" s="329">
        <v>45</v>
      </c>
      <c r="BD47" s="329" t="s">
        <v>321</v>
      </c>
      <c r="BE47" s="330">
        <f t="shared" si="5"/>
        <v>14905</v>
      </c>
      <c r="BF47" s="330">
        <f t="shared" si="6"/>
        <v>0</v>
      </c>
      <c r="BG47" s="330">
        <f t="shared" si="7"/>
        <v>4547</v>
      </c>
      <c r="BH47" s="330">
        <f t="shared" si="8"/>
        <v>95453</v>
      </c>
      <c r="BI47" s="330">
        <f t="shared" si="9"/>
        <v>95453</v>
      </c>
      <c r="BJ47" s="330">
        <f t="shared" si="17"/>
        <v>10358</v>
      </c>
      <c r="BK47" s="287"/>
      <c r="BL47" s="287"/>
    </row>
    <row r="48" spans="1:64">
      <c r="A48" s="329"/>
      <c r="B48" s="329"/>
      <c r="C48" s="330"/>
      <c r="D48" s="330"/>
      <c r="E48" s="330"/>
      <c r="F48" s="330"/>
      <c r="G48" s="330"/>
      <c r="H48" s="330"/>
      <c r="I48" s="330"/>
      <c r="J48" s="330"/>
      <c r="K48" s="330"/>
      <c r="L48" s="330"/>
      <c r="M48" s="330"/>
      <c r="N48" s="330"/>
      <c r="O48" s="330"/>
      <c r="P48" s="360"/>
      <c r="Q48" s="361"/>
      <c r="R48" s="330"/>
      <c r="S48" s="330"/>
      <c r="T48" s="330"/>
      <c r="U48" s="330"/>
      <c r="V48" s="330"/>
      <c r="W48" s="330"/>
      <c r="X48" s="330"/>
      <c r="Y48" s="330"/>
      <c r="Z48" s="330"/>
      <c r="AA48" s="330"/>
      <c r="AB48" s="330"/>
      <c r="AC48" s="330"/>
      <c r="AD48" s="330"/>
      <c r="AE48" s="330"/>
      <c r="AF48" s="330"/>
      <c r="AG48" s="330"/>
      <c r="AH48" s="330"/>
      <c r="AI48" s="329"/>
      <c r="AJ48" s="329" t="s">
        <v>393</v>
      </c>
      <c r="AL48" s="330"/>
      <c r="AM48" s="330"/>
      <c r="AN48" s="330"/>
      <c r="AO48" s="330"/>
      <c r="AP48" s="330"/>
      <c r="AQ48" s="365">
        <v>100000</v>
      </c>
      <c r="AR48" s="365">
        <v>120000</v>
      </c>
      <c r="AS48" s="365"/>
      <c r="AT48" s="363"/>
      <c r="AU48" s="363"/>
      <c r="AV48" s="363"/>
      <c r="AW48" s="329">
        <v>45</v>
      </c>
      <c r="AX48" s="329" t="s">
        <v>393</v>
      </c>
      <c r="AY48" s="330">
        <f t="shared" si="20"/>
        <v>100000</v>
      </c>
      <c r="AZ48" s="330">
        <f t="shared" si="21"/>
        <v>120000</v>
      </c>
      <c r="BA48" s="330">
        <f t="shared" si="4"/>
        <v>0</v>
      </c>
      <c r="BB48" s="331"/>
      <c r="BC48" s="329"/>
      <c r="BD48" s="329"/>
      <c r="BE48" s="330"/>
      <c r="BF48" s="330"/>
      <c r="BG48" s="330"/>
      <c r="BH48" s="330"/>
      <c r="BI48" s="330"/>
      <c r="BJ48" s="330"/>
      <c r="BK48" s="287"/>
      <c r="BL48" s="287"/>
    </row>
    <row r="49" spans="1:64">
      <c r="A49" s="329"/>
      <c r="B49" s="329"/>
      <c r="C49" s="330"/>
      <c r="D49" s="330"/>
      <c r="E49" s="330"/>
      <c r="F49" s="330"/>
      <c r="G49" s="330"/>
      <c r="H49" s="330"/>
      <c r="I49" s="330"/>
      <c r="J49" s="330"/>
      <c r="K49" s="330"/>
      <c r="L49" s="330"/>
      <c r="M49" s="330"/>
      <c r="N49" s="330"/>
      <c r="O49" s="330"/>
      <c r="P49" s="360"/>
      <c r="Q49" s="361"/>
      <c r="R49" s="330"/>
      <c r="S49" s="330"/>
      <c r="T49" s="330"/>
      <c r="U49" s="330"/>
      <c r="V49" s="330"/>
      <c r="W49" s="330"/>
      <c r="X49" s="330"/>
      <c r="Y49" s="330"/>
      <c r="Z49" s="330"/>
      <c r="AA49" s="330"/>
      <c r="AB49" s="330"/>
      <c r="AC49" s="330"/>
      <c r="AD49" s="330"/>
      <c r="AE49" s="330"/>
      <c r="AF49" s="330"/>
      <c r="AG49" s="330"/>
      <c r="AH49" s="330"/>
      <c r="AI49" s="329"/>
      <c r="AJ49" s="329" t="s">
        <v>394</v>
      </c>
      <c r="AL49" s="330"/>
      <c r="AM49" s="330"/>
      <c r="AN49" s="330"/>
      <c r="AO49" s="330"/>
      <c r="AP49" s="330"/>
      <c r="AQ49" s="365">
        <v>100000</v>
      </c>
      <c r="AR49" s="365">
        <v>120000</v>
      </c>
      <c r="AS49" s="365"/>
      <c r="AT49" s="363"/>
      <c r="AU49" s="363"/>
      <c r="AV49" s="363"/>
      <c r="AW49" s="329">
        <v>46</v>
      </c>
      <c r="AX49" s="329" t="s">
        <v>394</v>
      </c>
      <c r="AY49" s="330">
        <f t="shared" si="20"/>
        <v>100000</v>
      </c>
      <c r="AZ49" s="330">
        <f t="shared" si="21"/>
        <v>120000</v>
      </c>
      <c r="BA49" s="330">
        <f t="shared" si="4"/>
        <v>0</v>
      </c>
      <c r="BB49" s="331"/>
      <c r="BC49" s="329"/>
      <c r="BD49" s="329"/>
      <c r="BE49" s="330"/>
      <c r="BF49" s="330"/>
      <c r="BG49" s="330"/>
      <c r="BH49" s="330"/>
      <c r="BI49" s="330"/>
      <c r="BJ49" s="330"/>
      <c r="BK49" s="287"/>
      <c r="BL49" s="287"/>
    </row>
    <row r="50" spans="1:64">
      <c r="A50" s="329"/>
      <c r="B50" s="329"/>
      <c r="C50" s="330"/>
      <c r="D50" s="330"/>
      <c r="E50" s="330"/>
      <c r="F50" s="330"/>
      <c r="G50" s="330"/>
      <c r="H50" s="330"/>
      <c r="I50" s="330"/>
      <c r="J50" s="330"/>
      <c r="K50" s="330"/>
      <c r="L50" s="330"/>
      <c r="M50" s="330"/>
      <c r="N50" s="330"/>
      <c r="O50" s="330"/>
      <c r="P50" s="360"/>
      <c r="Q50" s="361"/>
      <c r="R50" s="330"/>
      <c r="S50" s="330"/>
      <c r="T50" s="330"/>
      <c r="U50" s="330"/>
      <c r="V50" s="330"/>
      <c r="W50" s="330"/>
      <c r="X50" s="330"/>
      <c r="Y50" s="330"/>
      <c r="Z50" s="330"/>
      <c r="AA50" s="330"/>
      <c r="AB50" s="330"/>
      <c r="AC50" s="330"/>
      <c r="AD50" s="330"/>
      <c r="AE50" s="330"/>
      <c r="AF50" s="330"/>
      <c r="AG50" s="330"/>
      <c r="AH50" s="330"/>
      <c r="AI50" s="329"/>
      <c r="AJ50" s="329" t="s">
        <v>395</v>
      </c>
      <c r="AL50" s="330"/>
      <c r="AM50" s="330"/>
      <c r="AN50" s="330"/>
      <c r="AO50" s="330"/>
      <c r="AP50" s="330"/>
      <c r="AQ50" s="365">
        <v>100000</v>
      </c>
      <c r="AR50" s="365">
        <v>50000</v>
      </c>
      <c r="AS50" s="365"/>
      <c r="AT50" s="363"/>
      <c r="AU50" s="363"/>
      <c r="AV50" s="363"/>
      <c r="AW50" s="329">
        <v>47</v>
      </c>
      <c r="AX50" s="329" t="s">
        <v>395</v>
      </c>
      <c r="AY50" s="330">
        <f t="shared" si="20"/>
        <v>100000</v>
      </c>
      <c r="AZ50" s="330">
        <f t="shared" si="21"/>
        <v>50000</v>
      </c>
      <c r="BA50" s="330">
        <f t="shared" si="4"/>
        <v>0</v>
      </c>
      <c r="BB50" s="331"/>
      <c r="BC50" s="329"/>
      <c r="BD50" s="329"/>
      <c r="BE50" s="330"/>
      <c r="BF50" s="330"/>
      <c r="BG50" s="330"/>
      <c r="BH50" s="330"/>
      <c r="BI50" s="330"/>
      <c r="BJ50" s="330"/>
      <c r="BK50" s="287"/>
      <c r="BL50" s="287"/>
    </row>
    <row r="51" spans="1:64" s="339" customFormat="1">
      <c r="A51" s="642" t="s">
        <v>98</v>
      </c>
      <c r="B51" s="642"/>
      <c r="C51" s="330">
        <f t="shared" ref="C51:O51" si="23">SUM(C7:C47)</f>
        <v>2500000</v>
      </c>
      <c r="D51" s="330">
        <f t="shared" si="23"/>
        <v>32120000</v>
      </c>
      <c r="E51" s="330">
        <f t="shared" si="23"/>
        <v>8745828</v>
      </c>
      <c r="F51" s="330">
        <f t="shared" si="23"/>
        <v>3833800</v>
      </c>
      <c r="G51" s="330">
        <f t="shared" si="23"/>
        <v>8025000</v>
      </c>
      <c r="H51" s="330">
        <f t="shared" si="23"/>
        <v>0</v>
      </c>
      <c r="I51" s="330">
        <f t="shared" si="23"/>
        <v>0</v>
      </c>
      <c r="J51" s="330">
        <f t="shared" si="23"/>
        <v>5108272</v>
      </c>
      <c r="K51" s="330">
        <f t="shared" si="23"/>
        <v>2916728</v>
      </c>
      <c r="L51" s="330">
        <f t="shared" si="23"/>
        <v>917072</v>
      </c>
      <c r="M51" s="330">
        <f t="shared" si="23"/>
        <v>2500000</v>
      </c>
      <c r="N51" s="330">
        <f t="shared" si="23"/>
        <v>32120000</v>
      </c>
      <c r="O51" s="330">
        <f t="shared" si="23"/>
        <v>4554628</v>
      </c>
      <c r="P51" s="643" t="s">
        <v>98</v>
      </c>
      <c r="Q51" s="644"/>
      <c r="R51" s="330">
        <f t="shared" ref="R51:AH51" si="24">SUM(R7:R47)</f>
        <v>300000</v>
      </c>
      <c r="S51" s="330">
        <f t="shared" si="24"/>
        <v>370000</v>
      </c>
      <c r="T51" s="330">
        <f t="shared" si="24"/>
        <v>370000</v>
      </c>
      <c r="U51" s="330">
        <f t="shared" si="24"/>
        <v>360000</v>
      </c>
      <c r="V51" s="330">
        <f t="shared" si="24"/>
        <v>300000</v>
      </c>
      <c r="W51" s="330">
        <f t="shared" si="24"/>
        <v>280000</v>
      </c>
      <c r="X51" s="330">
        <f t="shared" si="24"/>
        <v>280000</v>
      </c>
      <c r="Y51" s="330">
        <f t="shared" si="24"/>
        <v>300000</v>
      </c>
      <c r="Z51" s="330">
        <f t="shared" si="24"/>
        <v>340000</v>
      </c>
      <c r="AA51" s="330">
        <f t="shared" si="24"/>
        <v>330000</v>
      </c>
      <c r="AB51" s="330">
        <f t="shared" si="24"/>
        <v>340000</v>
      </c>
      <c r="AC51" s="330">
        <f t="shared" si="24"/>
        <v>320000</v>
      </c>
      <c r="AD51" s="330">
        <f t="shared" si="24"/>
        <v>270000</v>
      </c>
      <c r="AE51" s="330">
        <f t="shared" si="24"/>
        <v>3860000</v>
      </c>
      <c r="AF51" s="330">
        <f t="shared" si="24"/>
        <v>0</v>
      </c>
      <c r="AG51" s="330">
        <f t="shared" si="24"/>
        <v>0</v>
      </c>
      <c r="AH51" s="330">
        <f t="shared" si="24"/>
        <v>65000</v>
      </c>
      <c r="AI51" s="330"/>
      <c r="AJ51" s="330"/>
      <c r="AK51" s="330">
        <f t="shared" ref="AK51:AP51" si="25">SUM(AK7:AK47)</f>
        <v>2800000</v>
      </c>
      <c r="AL51" s="330">
        <f t="shared" si="25"/>
        <v>35980000</v>
      </c>
      <c r="AM51" s="330">
        <f t="shared" si="25"/>
        <v>4619628</v>
      </c>
      <c r="AN51" s="330">
        <f t="shared" si="25"/>
        <v>4861785.5</v>
      </c>
      <c r="AO51" s="330">
        <f t="shared" si="25"/>
        <v>3260000</v>
      </c>
      <c r="AP51" s="330">
        <f t="shared" si="25"/>
        <v>1601785.060843586</v>
      </c>
      <c r="AQ51" s="365">
        <f>SUM(AQ7:AQ50)</f>
        <v>300000</v>
      </c>
      <c r="AR51" s="365">
        <f>SUM(AR7:AR50)</f>
        <v>4150000</v>
      </c>
      <c r="AS51" s="365">
        <f t="shared" ref="AS51:AZ51" si="26">SUM(AS7:AS50)</f>
        <v>2180000</v>
      </c>
      <c r="AT51" s="363">
        <f t="shared" ref="AT51" si="27">SUM(AT7:AT50)</f>
        <v>200000</v>
      </c>
      <c r="AU51" s="363">
        <f t="shared" ref="AU51" si="28">SUM(AU7:AU50)</f>
        <v>2385000</v>
      </c>
      <c r="AV51" s="363">
        <f t="shared" ref="AV51" si="29">SUM(AV7:AV50)</f>
        <v>1165257</v>
      </c>
      <c r="AW51" s="643" t="s">
        <v>98</v>
      </c>
      <c r="AX51" s="644"/>
      <c r="AY51" s="330">
        <f t="shared" si="26"/>
        <v>2900000</v>
      </c>
      <c r="AZ51" s="330">
        <f t="shared" si="26"/>
        <v>37745000</v>
      </c>
      <c r="BA51" s="330">
        <f>SUM(BA7:BA50)</f>
        <v>7236156.0608435888</v>
      </c>
      <c r="BB51" s="338"/>
      <c r="BC51" s="330"/>
      <c r="BD51" s="330"/>
      <c r="BE51" s="330">
        <f t="shared" ref="BE51:BJ51" si="30">SUM(BE7:BE47)</f>
        <v>8745828</v>
      </c>
      <c r="BF51" s="330">
        <f t="shared" si="30"/>
        <v>65000</v>
      </c>
      <c r="BG51" s="330">
        <f t="shared" si="30"/>
        <v>5108272</v>
      </c>
      <c r="BH51" s="330">
        <f t="shared" si="30"/>
        <v>3833800</v>
      </c>
      <c r="BI51" s="330">
        <f t="shared" si="30"/>
        <v>2916728</v>
      </c>
      <c r="BJ51" s="330">
        <f t="shared" si="30"/>
        <v>4619628</v>
      </c>
      <c r="BK51" s="287"/>
      <c r="BL51" s="287"/>
    </row>
    <row r="52" spans="1:64">
      <c r="A52" s="287"/>
      <c r="B52" s="287"/>
      <c r="C52" s="287"/>
      <c r="D52" s="287"/>
      <c r="E52" s="287"/>
      <c r="F52" s="287"/>
      <c r="H52" s="287"/>
      <c r="J52" s="338"/>
      <c r="K52" s="287"/>
      <c r="L52" s="287"/>
      <c r="M52" s="287"/>
      <c r="N52" s="287"/>
      <c r="O52" s="287"/>
      <c r="S52" s="338"/>
      <c r="T52" s="338"/>
      <c r="U52" s="338"/>
      <c r="V52" s="338"/>
      <c r="W52" s="338"/>
      <c r="X52" s="338"/>
      <c r="Y52" s="338"/>
      <c r="Z52" s="338"/>
      <c r="AA52" s="338"/>
      <c r="AB52" s="338"/>
      <c r="AC52" s="338"/>
      <c r="AD52" s="338"/>
      <c r="AE52" s="338"/>
      <c r="AF52" s="338"/>
      <c r="AG52" s="338"/>
      <c r="AH52" s="338"/>
      <c r="AI52" s="338"/>
      <c r="AJ52" s="372" t="s">
        <v>409</v>
      </c>
      <c r="AK52" s="338"/>
      <c r="AL52" s="338"/>
      <c r="AM52" s="338"/>
      <c r="AN52" s="338"/>
      <c r="AO52" s="338">
        <v>150365</v>
      </c>
      <c r="AP52" s="338"/>
      <c r="AQ52" s="338"/>
      <c r="AR52" s="338"/>
      <c r="AS52" s="338"/>
      <c r="AT52" s="338"/>
      <c r="AU52" s="338"/>
      <c r="AV52" s="338"/>
      <c r="AW52" s="338"/>
      <c r="AX52" s="338"/>
      <c r="AY52" s="338"/>
      <c r="AZ52" s="338"/>
      <c r="BA52" s="338"/>
      <c r="BB52" s="338"/>
      <c r="BC52" s="338"/>
      <c r="BD52" s="338"/>
      <c r="BE52" s="338"/>
      <c r="BF52" s="338"/>
      <c r="BG52" s="338"/>
      <c r="BH52" s="338"/>
      <c r="BI52" s="338"/>
      <c r="BJ52" s="287"/>
      <c r="BK52" s="287"/>
      <c r="BL52" s="287"/>
    </row>
    <row r="53" spans="1:64">
      <c r="A53" s="287" t="s">
        <v>322</v>
      </c>
      <c r="B53" s="287" t="s">
        <v>323</v>
      </c>
      <c r="C53" s="287"/>
      <c r="D53" s="287"/>
      <c r="E53" s="287"/>
      <c r="F53" s="287"/>
      <c r="H53" s="287"/>
      <c r="J53" s="287"/>
      <c r="K53" s="287"/>
      <c r="L53" s="287"/>
      <c r="M53" s="287"/>
      <c r="N53" s="287"/>
      <c r="O53" s="287"/>
      <c r="S53" s="338"/>
      <c r="T53" s="338"/>
      <c r="U53" s="338"/>
      <c r="V53" s="338"/>
      <c r="W53" s="338"/>
      <c r="X53" s="338"/>
      <c r="Y53" s="338"/>
      <c r="Z53" s="338"/>
      <c r="AA53" s="338"/>
      <c r="AB53" s="338"/>
      <c r="AC53" s="338"/>
      <c r="AD53" s="338"/>
      <c r="AE53" s="338"/>
      <c r="AF53" s="338"/>
      <c r="AG53" s="338"/>
      <c r="AH53" s="338"/>
      <c r="AI53" s="338"/>
      <c r="AJ53" s="338" t="s">
        <v>292</v>
      </c>
      <c r="AK53" s="338"/>
      <c r="AL53" s="338"/>
      <c r="AM53" s="338"/>
      <c r="AN53" s="338"/>
      <c r="AO53" s="338">
        <f>SUM(AO51:AO52)</f>
        <v>3410365</v>
      </c>
      <c r="AP53" s="338"/>
      <c r="AQ53" s="338"/>
      <c r="AR53" s="338"/>
      <c r="AS53" s="338"/>
      <c r="AT53" s="338"/>
      <c r="AU53" s="338"/>
      <c r="AV53" s="338"/>
      <c r="AW53" s="338"/>
      <c r="AX53" s="338"/>
      <c r="AY53" s="338"/>
      <c r="AZ53" s="338"/>
      <c r="BA53" s="338"/>
      <c r="BB53" s="338"/>
      <c r="BC53" s="338"/>
      <c r="BD53" s="338"/>
      <c r="BE53" s="338"/>
      <c r="BF53" s="338"/>
      <c r="BG53" s="338"/>
      <c r="BH53" s="338"/>
      <c r="BI53" s="338"/>
      <c r="BJ53" s="287"/>
      <c r="BK53" s="287"/>
      <c r="BL53" s="287"/>
    </row>
    <row r="54" spans="1:64">
      <c r="A54" s="287" t="s">
        <v>322</v>
      </c>
      <c r="B54" s="287" t="s">
        <v>324</v>
      </c>
      <c r="C54" s="287"/>
      <c r="D54" s="287"/>
      <c r="E54" s="287"/>
      <c r="F54" s="287"/>
      <c r="H54" s="287"/>
      <c r="J54" s="287"/>
      <c r="K54" s="287"/>
      <c r="L54" s="287"/>
      <c r="M54" s="287"/>
      <c r="N54" s="287"/>
      <c r="O54" s="287"/>
      <c r="S54" s="338"/>
      <c r="T54" s="338"/>
      <c r="U54" s="338"/>
      <c r="V54" s="338"/>
      <c r="W54" s="338"/>
      <c r="X54" s="338"/>
      <c r="Y54" s="338"/>
      <c r="Z54" s="338"/>
      <c r="AA54" s="338"/>
      <c r="AB54" s="338"/>
      <c r="AC54" s="338"/>
      <c r="AD54" s="338"/>
      <c r="AE54" s="338"/>
      <c r="AF54" s="338"/>
      <c r="AG54" s="338"/>
      <c r="AH54" s="338"/>
      <c r="AI54" s="338"/>
      <c r="AJ54" s="330" t="s">
        <v>325</v>
      </c>
      <c r="AK54" s="330" t="e">
        <f>#REF!</f>
        <v>#REF!</v>
      </c>
      <c r="AL54" s="338"/>
      <c r="AM54" s="338"/>
      <c r="AN54" s="338"/>
      <c r="AO54" s="338"/>
      <c r="AP54" s="338"/>
      <c r="AQ54" s="338"/>
      <c r="AR54" s="338"/>
      <c r="AS54" s="338"/>
      <c r="AT54" s="338"/>
      <c r="AU54" s="338"/>
      <c r="AV54" s="338"/>
      <c r="AW54" s="338"/>
      <c r="AX54" s="338"/>
      <c r="AY54" s="338"/>
      <c r="AZ54" s="338"/>
      <c r="BA54" s="338"/>
      <c r="BB54" s="338"/>
      <c r="BC54" s="338"/>
      <c r="BD54" s="338"/>
      <c r="BE54" s="338"/>
      <c r="BF54" s="338"/>
      <c r="BG54" s="338"/>
      <c r="BH54" s="338"/>
      <c r="BI54" s="338"/>
      <c r="BJ54" s="287"/>
      <c r="BK54" s="287"/>
      <c r="BL54" s="287"/>
    </row>
    <row r="55" spans="1:64">
      <c r="A55" s="287" t="s">
        <v>322</v>
      </c>
      <c r="B55" s="287" t="s">
        <v>326</v>
      </c>
      <c r="C55" s="287"/>
      <c r="D55" s="287"/>
      <c r="E55" s="287"/>
      <c r="F55" s="287"/>
      <c r="H55" s="287"/>
      <c r="J55" s="287"/>
      <c r="K55" s="287"/>
      <c r="L55" s="287"/>
      <c r="M55" s="287"/>
      <c r="N55" s="287"/>
      <c r="O55" s="287"/>
      <c r="S55" s="338"/>
      <c r="T55" s="338"/>
      <c r="U55" s="338"/>
      <c r="V55" s="338"/>
      <c r="W55" s="338"/>
      <c r="X55" s="338"/>
      <c r="Y55" s="338"/>
      <c r="Z55" s="338"/>
      <c r="AA55" s="338"/>
      <c r="AB55" s="338"/>
      <c r="AC55" s="338"/>
      <c r="AD55" s="338"/>
      <c r="AE55" s="338"/>
      <c r="AF55" s="338"/>
      <c r="AG55" s="338"/>
      <c r="AH55" s="338"/>
      <c r="AI55" s="338"/>
      <c r="AJ55" s="330" t="s">
        <v>327</v>
      </c>
      <c r="AK55" s="330" t="e">
        <f>#REF!</f>
        <v>#REF!</v>
      </c>
      <c r="AL55" s="338"/>
      <c r="AM55" s="338"/>
      <c r="AN55" s="338"/>
      <c r="AO55" s="338"/>
      <c r="AP55" s="338"/>
      <c r="AQ55" s="338"/>
      <c r="AR55" s="338"/>
      <c r="AS55" s="338"/>
      <c r="AT55" s="338"/>
      <c r="AU55" s="338"/>
      <c r="AV55" s="338"/>
      <c r="AW55" s="338"/>
      <c r="AX55" s="338"/>
      <c r="AY55" s="338"/>
      <c r="AZ55" s="338"/>
      <c r="BA55" s="338"/>
      <c r="BB55" s="340"/>
      <c r="BC55" s="340"/>
      <c r="BD55" s="340"/>
      <c r="BE55" s="340"/>
      <c r="BF55" s="340"/>
      <c r="BG55" s="340"/>
      <c r="BH55" s="340"/>
      <c r="BI55" s="340"/>
    </row>
    <row r="56" spans="1:64">
      <c r="A56" s="287"/>
      <c r="B56" s="287"/>
      <c r="C56" s="287"/>
      <c r="D56" s="287"/>
      <c r="E56" s="287"/>
      <c r="F56" s="287"/>
      <c r="H56" s="287"/>
      <c r="J56" s="338"/>
      <c r="K56" s="287"/>
      <c r="L56" s="287"/>
      <c r="M56" s="338"/>
      <c r="N56" s="287"/>
      <c r="O56" s="287"/>
      <c r="S56" s="338"/>
      <c r="T56" s="338"/>
      <c r="U56" s="338"/>
      <c r="V56" s="338"/>
      <c r="W56" s="338"/>
      <c r="X56" s="338"/>
      <c r="Y56" s="338"/>
      <c r="Z56" s="338"/>
      <c r="AA56" s="338"/>
      <c r="AB56" s="338"/>
      <c r="AC56" s="338"/>
      <c r="AD56" s="338"/>
      <c r="AE56" s="338"/>
      <c r="AF56" s="338"/>
      <c r="AG56" s="338"/>
      <c r="AH56" s="338"/>
      <c r="AI56" s="338"/>
      <c r="AJ56" s="330" t="s">
        <v>328</v>
      </c>
      <c r="AK56" s="330" t="e">
        <f>#REF!</f>
        <v>#REF!</v>
      </c>
      <c r="AL56" s="338"/>
      <c r="AM56" s="338"/>
      <c r="AN56" s="338"/>
      <c r="AO56" s="338"/>
      <c r="AP56" s="338"/>
      <c r="AQ56" s="338"/>
      <c r="AR56" s="338"/>
      <c r="AS56" s="338"/>
      <c r="AT56" s="338"/>
      <c r="AU56" s="338"/>
      <c r="AV56" s="338"/>
      <c r="AW56" s="338"/>
      <c r="AX56" s="338"/>
      <c r="AY56" s="338"/>
      <c r="AZ56" s="338"/>
      <c r="BA56" s="338"/>
      <c r="BB56" s="340"/>
      <c r="BC56" s="340"/>
      <c r="BD56" s="340"/>
      <c r="BE56" s="340"/>
      <c r="BF56" s="340"/>
      <c r="BG56" s="340"/>
      <c r="BH56" s="340"/>
      <c r="BI56" s="340"/>
    </row>
    <row r="57" spans="1:64">
      <c r="A57" s="287"/>
      <c r="B57" s="287"/>
      <c r="C57" s="287"/>
      <c r="D57" s="287"/>
      <c r="E57" s="287"/>
      <c r="F57" s="287"/>
      <c r="H57" s="287"/>
      <c r="J57" s="287"/>
      <c r="K57" s="287"/>
      <c r="L57" s="338"/>
      <c r="M57" s="287"/>
      <c r="N57" s="287"/>
      <c r="O57" s="287"/>
      <c r="S57" s="338"/>
      <c r="T57" s="338"/>
      <c r="U57" s="338"/>
      <c r="V57" s="338"/>
      <c r="W57" s="338"/>
      <c r="X57" s="338"/>
      <c r="Y57" s="338"/>
      <c r="Z57" s="338"/>
      <c r="AA57" s="338"/>
      <c r="AB57" s="338"/>
      <c r="AC57" s="338"/>
      <c r="AD57" s="338"/>
      <c r="AE57" s="338"/>
      <c r="AF57" s="338"/>
      <c r="AG57" s="338"/>
      <c r="AH57" s="338"/>
      <c r="AI57" s="338"/>
      <c r="AJ57" s="330"/>
      <c r="AK57" s="330" t="e">
        <f>SUM(AK54:AK56)</f>
        <v>#REF!</v>
      </c>
      <c r="AL57" s="338"/>
      <c r="AM57" s="338"/>
      <c r="AN57" s="338"/>
      <c r="AO57" s="338"/>
      <c r="AP57" s="338"/>
      <c r="AQ57" s="338"/>
      <c r="AR57" s="338"/>
      <c r="AS57" s="338"/>
      <c r="AT57" s="338"/>
      <c r="AU57" s="338"/>
      <c r="AV57" s="338"/>
      <c r="AW57" s="338"/>
      <c r="AX57" s="338"/>
      <c r="AY57" s="338"/>
      <c r="AZ57" s="338"/>
      <c r="BA57" s="338"/>
      <c r="BB57" s="340"/>
      <c r="BC57" s="340"/>
      <c r="BD57" s="340"/>
      <c r="BE57" s="340"/>
      <c r="BF57" s="340"/>
      <c r="BG57" s="340"/>
      <c r="BH57" s="340"/>
      <c r="BI57" s="340"/>
    </row>
    <row r="58" spans="1:64">
      <c r="A58" s="287"/>
      <c r="B58" s="287"/>
      <c r="C58" s="287"/>
      <c r="D58" s="287"/>
      <c r="E58" s="287"/>
      <c r="F58" s="287"/>
      <c r="H58" s="287"/>
      <c r="J58" s="287"/>
      <c r="K58" s="287"/>
      <c r="L58" s="287"/>
      <c r="M58" s="287"/>
      <c r="N58" s="287"/>
      <c r="O58" s="287"/>
      <c r="S58" s="338"/>
      <c r="T58" s="338"/>
      <c r="U58" s="338"/>
      <c r="V58" s="338"/>
      <c r="W58" s="338"/>
      <c r="X58" s="338"/>
      <c r="Y58" s="338"/>
      <c r="Z58" s="338"/>
      <c r="AA58" s="338"/>
      <c r="AB58" s="338"/>
      <c r="AC58" s="338"/>
      <c r="AD58" s="338"/>
      <c r="AE58" s="338"/>
      <c r="AF58" s="338"/>
      <c r="AG58" s="338"/>
      <c r="AH58" s="338"/>
      <c r="AI58" s="338" t="s">
        <v>322</v>
      </c>
      <c r="AJ58" s="645" t="s">
        <v>329</v>
      </c>
      <c r="AK58" s="645"/>
      <c r="AL58" s="338"/>
      <c r="AM58" s="338"/>
      <c r="AN58" s="338"/>
      <c r="AO58" s="338"/>
      <c r="AP58" s="338"/>
      <c r="AQ58" s="338"/>
      <c r="AR58" s="338"/>
      <c r="AS58" s="338"/>
      <c r="AT58" s="338"/>
      <c r="AU58" s="338"/>
      <c r="AV58" s="338"/>
      <c r="AW58" s="338"/>
      <c r="AX58" s="338"/>
      <c r="AY58" s="338"/>
      <c r="AZ58" s="338"/>
      <c r="BA58" s="338"/>
      <c r="BB58" s="340"/>
      <c r="BC58" s="340"/>
      <c r="BD58" s="340"/>
      <c r="BE58" s="340"/>
      <c r="BF58" s="340"/>
      <c r="BG58" s="340"/>
      <c r="BH58" s="340"/>
      <c r="BI58" s="340"/>
    </row>
    <row r="59" spans="1:64">
      <c r="I59" s="338"/>
      <c r="M59" s="340"/>
      <c r="N59" s="340"/>
      <c r="S59" s="340"/>
      <c r="T59" s="340"/>
      <c r="U59" s="340"/>
      <c r="V59" s="340"/>
      <c r="W59" s="340"/>
      <c r="X59" s="340"/>
      <c r="Y59" s="340"/>
      <c r="Z59" s="340"/>
      <c r="AA59" s="340"/>
      <c r="AB59" s="340"/>
      <c r="AC59" s="340"/>
      <c r="AD59" s="340"/>
      <c r="AE59" s="340"/>
      <c r="AF59" s="340"/>
      <c r="AG59" s="340"/>
      <c r="AH59" s="340"/>
      <c r="AI59" s="340"/>
      <c r="AJ59" s="340"/>
      <c r="AK59" s="340"/>
      <c r="AL59" s="340"/>
      <c r="AM59" s="340"/>
      <c r="AN59" s="340"/>
      <c r="AO59" s="340"/>
      <c r="AP59" s="340"/>
      <c r="AQ59" s="340"/>
      <c r="AR59" s="340"/>
      <c r="AS59" s="340"/>
      <c r="AT59" s="340"/>
      <c r="AU59" s="340"/>
      <c r="AV59" s="340"/>
      <c r="AW59" s="340"/>
      <c r="AX59" s="340"/>
      <c r="AY59" s="340"/>
      <c r="AZ59" s="340"/>
      <c r="BA59" s="340"/>
      <c r="BB59" s="340"/>
      <c r="BC59" s="340"/>
      <c r="BD59" s="340"/>
      <c r="BE59" s="340"/>
      <c r="BF59" s="340"/>
      <c r="BG59" s="340"/>
      <c r="BH59" s="340"/>
      <c r="BI59" s="340"/>
    </row>
    <row r="60" spans="1:64" ht="15">
      <c r="A60" s="632" t="s">
        <v>330</v>
      </c>
      <c r="B60" s="632"/>
      <c r="C60" s="632"/>
      <c r="D60" s="632"/>
      <c r="E60" s="632"/>
      <c r="M60" s="340"/>
      <c r="S60" s="340"/>
      <c r="T60" s="340"/>
      <c r="U60" s="340"/>
      <c r="V60" s="340"/>
      <c r="W60" s="340"/>
      <c r="X60" s="340"/>
      <c r="Y60" s="340"/>
      <c r="Z60" s="340"/>
      <c r="AA60" s="340"/>
      <c r="AB60" s="340"/>
      <c r="AC60" s="340"/>
      <c r="AD60" s="340"/>
      <c r="AE60" s="340"/>
      <c r="AF60" s="340"/>
      <c r="AG60" s="340"/>
      <c r="AH60" s="340"/>
      <c r="AI60" s="340"/>
      <c r="AJ60" s="340"/>
      <c r="AK60" s="340"/>
      <c r="AL60" s="340"/>
      <c r="AM60" s="340"/>
      <c r="AN60" s="340"/>
      <c r="AO60" s="340"/>
      <c r="AP60" s="340"/>
      <c r="AQ60" s="340"/>
      <c r="AR60" s="340"/>
      <c r="AS60" s="340"/>
      <c r="AT60" s="340"/>
      <c r="AU60" s="340"/>
      <c r="AV60" s="340"/>
      <c r="AW60" s="340"/>
      <c r="AX60" s="340"/>
      <c r="AY60" s="340"/>
      <c r="AZ60" s="340"/>
      <c r="BA60" s="340"/>
      <c r="BB60" s="340"/>
      <c r="BC60" s="340"/>
      <c r="BD60" s="340"/>
      <c r="BE60" s="340"/>
      <c r="BF60" s="340"/>
      <c r="BG60" s="340"/>
      <c r="BH60" s="340"/>
      <c r="BI60" s="340"/>
    </row>
    <row r="61" spans="1:64" ht="15">
      <c r="A61" s="632" t="s">
        <v>158</v>
      </c>
      <c r="B61" s="632"/>
      <c r="C61" s="632"/>
      <c r="D61" s="632"/>
      <c r="E61" s="632"/>
      <c r="S61" s="340"/>
      <c r="T61" s="340"/>
      <c r="U61" s="340"/>
      <c r="V61" s="340"/>
      <c r="W61" s="340"/>
      <c r="X61" s="340"/>
      <c r="Y61" s="340"/>
      <c r="Z61" s="340"/>
      <c r="AA61" s="340"/>
      <c r="AB61" s="340"/>
      <c r="AC61" s="340"/>
      <c r="AD61" s="340"/>
      <c r="AE61" s="340"/>
      <c r="AF61" s="340"/>
      <c r="AG61" s="340"/>
      <c r="AH61" s="340"/>
      <c r="AI61" s="340"/>
      <c r="AJ61" s="340"/>
      <c r="AK61" s="340"/>
      <c r="AL61" s="340"/>
      <c r="AM61" s="340"/>
      <c r="AN61" s="340"/>
      <c r="AO61" s="340"/>
      <c r="AP61" s="340"/>
      <c r="AQ61" s="340"/>
      <c r="AR61" s="340"/>
      <c r="AS61" s="340"/>
      <c r="AT61" s="340"/>
      <c r="AU61" s="340"/>
      <c r="AV61" s="340"/>
      <c r="AW61" s="340"/>
      <c r="AX61" s="340"/>
      <c r="AY61" s="340"/>
      <c r="AZ61" s="340"/>
      <c r="BA61" s="340"/>
      <c r="BB61" s="340"/>
      <c r="BC61" s="340"/>
      <c r="BD61" s="340"/>
      <c r="BE61" s="340"/>
      <c r="BF61" s="340"/>
      <c r="BG61" s="340"/>
      <c r="BH61" s="340"/>
      <c r="BI61" s="340"/>
    </row>
    <row r="62" spans="1:64" ht="15">
      <c r="A62" s="632" t="s">
        <v>216</v>
      </c>
      <c r="B62" s="632"/>
      <c r="C62" s="632"/>
      <c r="D62" s="632"/>
      <c r="E62" s="632"/>
      <c r="S62" s="340"/>
      <c r="T62" s="340"/>
      <c r="U62" s="340"/>
      <c r="V62" s="340"/>
      <c r="W62" s="340"/>
      <c r="X62" s="340"/>
      <c r="Y62" s="340"/>
      <c r="Z62" s="340"/>
      <c r="AA62" s="340"/>
      <c r="AB62" s="340"/>
      <c r="AC62" s="340"/>
      <c r="AD62" s="340"/>
      <c r="AE62" s="340"/>
      <c r="AF62" s="340"/>
      <c r="AG62" s="340"/>
      <c r="AH62" s="340"/>
      <c r="AI62" s="340"/>
      <c r="AJ62" s="340"/>
      <c r="AK62" s="340"/>
      <c r="AL62" s="340"/>
      <c r="AM62" s="340"/>
      <c r="AN62" s="340"/>
      <c r="AO62" s="340"/>
      <c r="AP62" s="340"/>
      <c r="AQ62" s="340"/>
      <c r="AR62" s="340"/>
      <c r="AS62" s="340"/>
      <c r="AT62" s="340"/>
      <c r="AU62" s="340"/>
      <c r="AV62" s="340"/>
      <c r="AW62" s="340"/>
      <c r="AX62" s="340"/>
      <c r="AY62" s="340"/>
      <c r="AZ62" s="340"/>
      <c r="BA62" s="340"/>
      <c r="BB62" s="340"/>
      <c r="BC62" s="340"/>
      <c r="BD62" s="340"/>
      <c r="BE62" s="340"/>
      <c r="BF62" s="340"/>
      <c r="BG62" s="340"/>
      <c r="BH62" s="340"/>
      <c r="BI62" s="340"/>
    </row>
    <row r="63" spans="1:64" ht="15">
      <c r="A63" s="341"/>
      <c r="B63" s="341"/>
      <c r="C63" s="341"/>
      <c r="D63" s="341"/>
      <c r="E63" s="341"/>
      <c r="S63" s="340"/>
      <c r="T63" s="340"/>
      <c r="U63" s="340"/>
      <c r="V63" s="340"/>
      <c r="W63" s="340"/>
      <c r="X63" s="340"/>
      <c r="Y63" s="340"/>
      <c r="Z63" s="340"/>
      <c r="AA63" s="340"/>
      <c r="AB63" s="340"/>
      <c r="AC63" s="340"/>
      <c r="AD63" s="340"/>
      <c r="AE63" s="340"/>
      <c r="AF63" s="340"/>
      <c r="AG63" s="340"/>
      <c r="AH63" s="340"/>
      <c r="AI63" s="340"/>
      <c r="AJ63" s="340"/>
      <c r="AK63" s="340"/>
      <c r="AL63" s="340"/>
      <c r="AM63" s="340"/>
      <c r="AN63" s="340"/>
      <c r="AO63" s="340"/>
      <c r="AP63" s="340"/>
      <c r="AQ63" s="340"/>
      <c r="AR63" s="340"/>
      <c r="AS63" s="340"/>
      <c r="AT63" s="340"/>
      <c r="AU63" s="340"/>
      <c r="AV63" s="340"/>
      <c r="AW63" s="340"/>
      <c r="AX63" s="340"/>
      <c r="AY63" s="340"/>
      <c r="AZ63" s="340"/>
      <c r="BA63" s="340"/>
      <c r="BB63" s="340"/>
      <c r="BC63" s="340"/>
      <c r="BD63" s="340"/>
      <c r="BE63" s="340"/>
      <c r="BF63" s="340"/>
      <c r="BG63" s="340"/>
      <c r="BH63" s="340"/>
      <c r="BI63" s="340"/>
    </row>
    <row r="64" spans="1:64">
      <c r="A64" s="650" t="s">
        <v>0</v>
      </c>
      <c r="B64" s="650" t="s">
        <v>219</v>
      </c>
      <c r="C64" s="641" t="s">
        <v>331</v>
      </c>
      <c r="D64" s="641" t="s">
        <v>332</v>
      </c>
      <c r="E64" s="641" t="s">
        <v>333</v>
      </c>
      <c r="S64" s="340"/>
      <c r="T64" s="340"/>
      <c r="U64" s="340"/>
      <c r="V64" s="340"/>
      <c r="W64" s="340"/>
      <c r="X64" s="340"/>
      <c r="Y64" s="340"/>
      <c r="Z64" s="340"/>
      <c r="AA64" s="340"/>
      <c r="AB64" s="340"/>
      <c r="AC64" s="340"/>
      <c r="AD64" s="340"/>
      <c r="AE64" s="340"/>
      <c r="AF64" s="340"/>
      <c r="AG64" s="340"/>
      <c r="AH64" s="340"/>
      <c r="AI64" s="340"/>
      <c r="AJ64" s="340"/>
      <c r="AK64" s="340"/>
      <c r="AL64" s="340"/>
      <c r="AM64" s="340"/>
      <c r="AN64" s="340"/>
      <c r="AO64" s="340"/>
      <c r="AP64" s="340"/>
      <c r="AQ64" s="340"/>
      <c r="AR64" s="340"/>
      <c r="AS64" s="340"/>
      <c r="AT64" s="340"/>
      <c r="AU64" s="340"/>
      <c r="AV64" s="340"/>
      <c r="AW64" s="340"/>
      <c r="AX64" s="340"/>
      <c r="AY64" s="340"/>
      <c r="AZ64" s="340"/>
      <c r="BA64" s="340"/>
      <c r="BB64" s="340"/>
      <c r="BC64" s="340"/>
      <c r="BD64" s="340"/>
      <c r="BE64" s="340"/>
      <c r="BF64" s="340"/>
      <c r="BG64" s="340"/>
      <c r="BH64" s="340"/>
      <c r="BI64" s="340"/>
    </row>
    <row r="65" spans="1:61">
      <c r="A65" s="650"/>
      <c r="B65" s="650"/>
      <c r="C65" s="641"/>
      <c r="D65" s="641"/>
      <c r="E65" s="641"/>
      <c r="S65" s="340"/>
      <c r="T65" s="340"/>
      <c r="U65" s="340"/>
      <c r="V65" s="340"/>
      <c r="W65" s="340"/>
      <c r="X65" s="340"/>
      <c r="Y65" s="340"/>
      <c r="Z65" s="340"/>
      <c r="AA65" s="340"/>
      <c r="AB65" s="340"/>
      <c r="AC65" s="340"/>
      <c r="AD65" s="340"/>
      <c r="AE65" s="340"/>
      <c r="AF65" s="340"/>
      <c r="AG65" s="340"/>
      <c r="AH65" s="340"/>
      <c r="AI65" s="340"/>
      <c r="AJ65" s="340"/>
      <c r="AK65" s="340"/>
      <c r="AL65" s="340"/>
      <c r="AM65" s="340"/>
      <c r="AN65" s="340"/>
      <c r="AO65" s="340"/>
      <c r="AP65" s="340"/>
      <c r="AQ65" s="340"/>
      <c r="AR65" s="340"/>
      <c r="AS65" s="340"/>
      <c r="AT65" s="340"/>
      <c r="AU65" s="340"/>
      <c r="AV65" s="340"/>
      <c r="AW65" s="340"/>
      <c r="AX65" s="340"/>
      <c r="AY65" s="340"/>
      <c r="AZ65" s="340"/>
      <c r="BA65" s="340"/>
      <c r="BB65" s="340"/>
      <c r="BC65" s="340"/>
      <c r="BD65" s="340"/>
      <c r="BE65" s="340"/>
      <c r="BF65" s="340"/>
      <c r="BG65" s="340"/>
      <c r="BH65" s="340"/>
      <c r="BI65" s="340"/>
    </row>
    <row r="66" spans="1:61" ht="15">
      <c r="A66" s="342">
        <v>1</v>
      </c>
      <c r="B66" s="342" t="s">
        <v>258</v>
      </c>
      <c r="C66" s="337">
        <v>100000</v>
      </c>
      <c r="D66" s="337">
        <v>490000</v>
      </c>
      <c r="E66" s="337">
        <v>406796</v>
      </c>
      <c r="S66" s="340"/>
      <c r="T66" s="340"/>
      <c r="U66" s="340"/>
      <c r="V66" s="340"/>
      <c r="W66" s="340"/>
      <c r="X66" s="340"/>
      <c r="Y66" s="340"/>
      <c r="Z66" s="340"/>
      <c r="AA66" s="340"/>
      <c r="AB66" s="340"/>
      <c r="AC66" s="340"/>
      <c r="AD66" s="340"/>
      <c r="AE66" s="340"/>
      <c r="AF66" s="340"/>
      <c r="AG66" s="340"/>
      <c r="AH66" s="340"/>
      <c r="AI66" s="340"/>
      <c r="AJ66" s="340"/>
      <c r="AK66" s="340"/>
      <c r="AL66" s="340"/>
      <c r="AM66" s="340"/>
      <c r="AN66" s="340"/>
      <c r="AO66" s="340"/>
      <c r="AP66" s="340"/>
      <c r="AQ66" s="340"/>
      <c r="AR66" s="340"/>
      <c r="AS66" s="340"/>
      <c r="AT66" s="340"/>
      <c r="AU66" s="340"/>
      <c r="AV66" s="340"/>
      <c r="AW66" s="340"/>
      <c r="AX66" s="340"/>
      <c r="AY66" s="340"/>
      <c r="AZ66" s="340"/>
      <c r="BA66" s="340"/>
      <c r="BB66" s="340"/>
      <c r="BC66" s="340"/>
      <c r="BD66" s="340"/>
      <c r="BE66" s="340"/>
      <c r="BF66" s="340"/>
      <c r="BG66" s="340"/>
      <c r="BH66" s="340"/>
      <c r="BI66" s="340"/>
    </row>
    <row r="67" spans="1:61">
      <c r="A67" s="342">
        <v>2</v>
      </c>
      <c r="B67" s="342" t="s">
        <v>246</v>
      </c>
      <c r="C67" s="330">
        <v>100000</v>
      </c>
      <c r="D67" s="330">
        <v>840000</v>
      </c>
      <c r="E67" s="330">
        <v>37941</v>
      </c>
      <c r="S67" s="340"/>
      <c r="T67" s="340"/>
      <c r="U67" s="340"/>
      <c r="V67" s="340"/>
      <c r="W67" s="340"/>
      <c r="X67" s="340"/>
      <c r="Y67" s="340"/>
      <c r="Z67" s="340"/>
      <c r="AA67" s="340"/>
      <c r="AB67" s="340"/>
      <c r="AC67" s="340"/>
      <c r="AD67" s="340"/>
      <c r="AE67" s="340"/>
      <c r="AF67" s="340"/>
      <c r="AG67" s="340"/>
      <c r="AH67" s="340"/>
      <c r="AI67" s="340"/>
      <c r="AJ67" s="340"/>
      <c r="AK67" s="340"/>
      <c r="AL67" s="340"/>
      <c r="AM67" s="340"/>
      <c r="AN67" s="340"/>
      <c r="AO67" s="340"/>
      <c r="AP67" s="340"/>
      <c r="AQ67" s="340"/>
      <c r="AR67" s="340"/>
      <c r="AS67" s="340"/>
      <c r="AT67" s="340"/>
      <c r="AU67" s="340"/>
      <c r="AV67" s="340"/>
      <c r="AW67" s="340"/>
      <c r="AX67" s="340"/>
      <c r="AY67" s="340"/>
      <c r="AZ67" s="340"/>
      <c r="BA67" s="340"/>
      <c r="BB67" s="340"/>
      <c r="BC67" s="340"/>
      <c r="BD67" s="340"/>
      <c r="BE67" s="340"/>
      <c r="BF67" s="340"/>
      <c r="BG67" s="340"/>
      <c r="BH67" s="340"/>
      <c r="BI67" s="340"/>
    </row>
    <row r="68" spans="1:61">
      <c r="A68" s="342">
        <v>3</v>
      </c>
      <c r="B68" s="342" t="s">
        <v>316</v>
      </c>
      <c r="C68" s="330">
        <v>50000</v>
      </c>
      <c r="D68" s="330">
        <v>1205000</v>
      </c>
      <c r="E68" s="330">
        <v>731929</v>
      </c>
      <c r="S68" s="340"/>
      <c r="T68" s="340"/>
      <c r="U68" s="340"/>
      <c r="V68" s="340"/>
      <c r="W68" s="340"/>
      <c r="X68" s="340"/>
      <c r="Y68" s="340"/>
      <c r="Z68" s="340"/>
      <c r="AA68" s="340"/>
      <c r="AB68" s="340"/>
      <c r="AC68" s="340"/>
      <c r="AD68" s="340"/>
      <c r="AE68" s="340"/>
      <c r="AF68" s="340"/>
      <c r="AG68" s="340"/>
      <c r="AH68" s="340"/>
      <c r="AI68" s="340"/>
      <c r="AJ68" s="340"/>
      <c r="AK68" s="340"/>
      <c r="AL68" s="340"/>
      <c r="AM68" s="340"/>
      <c r="AN68" s="340"/>
      <c r="AO68" s="340"/>
      <c r="AP68" s="340"/>
      <c r="AQ68" s="340"/>
      <c r="AR68" s="340"/>
      <c r="AS68" s="340"/>
      <c r="AT68" s="340"/>
      <c r="AU68" s="340"/>
      <c r="AV68" s="340"/>
      <c r="AW68" s="340"/>
      <c r="AX68" s="340"/>
      <c r="AY68" s="340"/>
      <c r="AZ68" s="340"/>
      <c r="BA68" s="340"/>
      <c r="BB68" s="340"/>
      <c r="BC68" s="340"/>
      <c r="BD68" s="340"/>
      <c r="BE68" s="340"/>
      <c r="BF68" s="340"/>
      <c r="BG68" s="340"/>
      <c r="BH68" s="340"/>
      <c r="BI68" s="340"/>
    </row>
    <row r="69" spans="1:61">
      <c r="A69" s="342">
        <v>4</v>
      </c>
      <c r="B69" s="342" t="s">
        <v>334</v>
      </c>
      <c r="C69" s="330">
        <v>100000</v>
      </c>
      <c r="D69" s="330">
        <v>880000</v>
      </c>
      <c r="E69" s="330">
        <v>416094</v>
      </c>
      <c r="S69" s="340"/>
      <c r="T69" s="340"/>
      <c r="U69" s="340"/>
      <c r="V69" s="340"/>
      <c r="W69" s="340"/>
      <c r="X69" s="340"/>
      <c r="Y69" s="340"/>
      <c r="Z69" s="340"/>
      <c r="AA69" s="340"/>
      <c r="AB69" s="340"/>
      <c r="AC69" s="340"/>
      <c r="AD69" s="340"/>
      <c r="AE69" s="340"/>
      <c r="AF69" s="340"/>
      <c r="AG69" s="340"/>
      <c r="AH69" s="340"/>
      <c r="AI69" s="340"/>
      <c r="AJ69" s="340"/>
      <c r="AK69" s="340"/>
      <c r="AL69" s="340"/>
      <c r="AM69" s="340"/>
      <c r="AN69" s="340"/>
      <c r="AO69" s="340"/>
      <c r="AP69" s="340"/>
      <c r="AQ69" s="340"/>
      <c r="AR69" s="340"/>
      <c r="AS69" s="340"/>
      <c r="AT69" s="340"/>
      <c r="AU69" s="340"/>
      <c r="AV69" s="340"/>
      <c r="AW69" s="340"/>
      <c r="AX69" s="340"/>
      <c r="AY69" s="340"/>
      <c r="AZ69" s="340"/>
      <c r="BA69" s="340"/>
      <c r="BB69" s="340"/>
      <c r="BC69" s="340"/>
      <c r="BD69" s="340"/>
      <c r="BE69" s="340"/>
      <c r="BF69" s="340"/>
      <c r="BG69" s="340"/>
      <c r="BH69" s="340"/>
      <c r="BI69" s="340"/>
    </row>
    <row r="70" spans="1:61">
      <c r="C70" s="340"/>
      <c r="D70" s="340"/>
      <c r="S70" s="340"/>
      <c r="T70" s="340"/>
      <c r="U70" s="340"/>
      <c r="V70" s="340"/>
      <c r="W70" s="340"/>
      <c r="X70" s="340"/>
      <c r="Y70" s="340"/>
      <c r="Z70" s="340"/>
      <c r="AA70" s="340"/>
      <c r="AB70" s="340"/>
      <c r="AC70" s="340"/>
      <c r="AD70" s="340"/>
      <c r="AE70" s="340"/>
      <c r="AF70" s="340"/>
      <c r="AG70" s="340"/>
      <c r="AH70" s="340"/>
      <c r="AI70" s="340"/>
      <c r="AJ70" s="340"/>
      <c r="AK70" s="340"/>
      <c r="AL70" s="340"/>
      <c r="AM70" s="340"/>
      <c r="AN70" s="340"/>
      <c r="AO70" s="340"/>
      <c r="AP70" s="340"/>
      <c r="AQ70" s="340"/>
      <c r="AR70" s="340"/>
      <c r="AS70" s="340"/>
      <c r="AT70" s="340"/>
      <c r="AU70" s="340"/>
      <c r="AV70" s="340"/>
      <c r="AW70" s="340"/>
      <c r="AX70" s="340"/>
      <c r="AY70" s="340"/>
      <c r="AZ70" s="340"/>
      <c r="BA70" s="340"/>
      <c r="BB70" s="340"/>
      <c r="BC70" s="340"/>
      <c r="BD70" s="340"/>
      <c r="BE70" s="340"/>
      <c r="BF70" s="340"/>
      <c r="BG70" s="340"/>
      <c r="BH70" s="340"/>
      <c r="BI70" s="340"/>
    </row>
    <row r="71" spans="1:61">
      <c r="S71" s="340"/>
      <c r="T71" s="340"/>
      <c r="U71" s="340"/>
      <c r="V71" s="340"/>
      <c r="W71" s="340"/>
      <c r="X71" s="340"/>
      <c r="Y71" s="340"/>
      <c r="Z71" s="340"/>
      <c r="AA71" s="340"/>
      <c r="AB71" s="340"/>
      <c r="AC71" s="340"/>
      <c r="AD71" s="340"/>
      <c r="AE71" s="340"/>
      <c r="AF71" s="340"/>
      <c r="AG71" s="340"/>
      <c r="AH71" s="340"/>
      <c r="AI71" s="340"/>
      <c r="AJ71" s="340"/>
      <c r="AK71" s="340"/>
      <c r="AL71" s="340"/>
      <c r="AM71" s="340"/>
      <c r="AN71" s="340"/>
      <c r="AO71" s="340"/>
      <c r="AP71" s="340"/>
      <c r="AQ71" s="340"/>
      <c r="AR71" s="340"/>
      <c r="AS71" s="340"/>
      <c r="AT71" s="340"/>
      <c r="AU71" s="340"/>
      <c r="AV71" s="340"/>
      <c r="AW71" s="340"/>
      <c r="AX71" s="340"/>
      <c r="AY71" s="340"/>
      <c r="AZ71" s="340"/>
      <c r="BA71" s="340"/>
      <c r="BB71" s="340"/>
      <c r="BC71" s="340"/>
      <c r="BD71" s="340"/>
      <c r="BE71" s="340"/>
      <c r="BF71" s="340"/>
      <c r="BG71" s="340"/>
      <c r="BH71" s="340"/>
      <c r="BI71" s="340"/>
    </row>
    <row r="72" spans="1:61">
      <c r="S72" s="340"/>
      <c r="T72" s="340"/>
      <c r="U72" s="340"/>
      <c r="V72" s="340"/>
      <c r="W72" s="340"/>
      <c r="X72" s="340"/>
      <c r="Y72" s="340"/>
      <c r="Z72" s="340"/>
      <c r="AA72" s="340"/>
      <c r="AB72" s="340"/>
      <c r="AC72" s="340"/>
      <c r="AD72" s="340"/>
      <c r="AE72" s="340"/>
      <c r="AF72" s="340"/>
      <c r="AG72" s="340"/>
      <c r="AH72" s="340"/>
      <c r="AI72" s="340"/>
      <c r="AJ72" s="340"/>
      <c r="AK72" s="340"/>
      <c r="AL72" s="340"/>
      <c r="AM72" s="340"/>
      <c r="AN72" s="340"/>
      <c r="AO72" s="340"/>
      <c r="AP72" s="340"/>
      <c r="AQ72" s="340"/>
      <c r="AR72" s="340"/>
      <c r="AS72" s="340"/>
      <c r="AT72" s="340"/>
      <c r="AU72" s="340"/>
      <c r="AV72" s="340"/>
      <c r="AW72" s="340"/>
      <c r="AX72" s="340"/>
      <c r="AY72" s="340"/>
      <c r="AZ72" s="340"/>
      <c r="BA72" s="340"/>
      <c r="BB72" s="340"/>
      <c r="BC72" s="340"/>
      <c r="BD72" s="340"/>
      <c r="BE72" s="340"/>
      <c r="BF72" s="340"/>
      <c r="BG72" s="340"/>
      <c r="BH72" s="340"/>
      <c r="BI72" s="340"/>
    </row>
    <row r="73" spans="1:61">
      <c r="S73" s="340"/>
      <c r="T73" s="340"/>
      <c r="U73" s="340"/>
      <c r="V73" s="340"/>
      <c r="W73" s="340"/>
      <c r="X73" s="340"/>
      <c r="Y73" s="340"/>
      <c r="Z73" s="340"/>
      <c r="AA73" s="340"/>
      <c r="AB73" s="340"/>
      <c r="AC73" s="340"/>
      <c r="AD73" s="340"/>
      <c r="AE73" s="340"/>
      <c r="AF73" s="340"/>
      <c r="AG73" s="340"/>
      <c r="AH73" s="340"/>
      <c r="AI73" s="340"/>
      <c r="AJ73" s="340"/>
      <c r="AK73" s="340"/>
      <c r="AL73" s="340"/>
      <c r="AM73" s="340"/>
      <c r="AN73" s="340"/>
      <c r="AO73" s="340"/>
      <c r="AP73" s="340"/>
      <c r="AQ73" s="340"/>
      <c r="AR73" s="340"/>
      <c r="AS73" s="340"/>
      <c r="AT73" s="340"/>
      <c r="AU73" s="340"/>
      <c r="AV73" s="340"/>
      <c r="AW73" s="340"/>
      <c r="AX73" s="340"/>
      <c r="AY73" s="340"/>
      <c r="AZ73" s="340"/>
      <c r="BA73" s="340"/>
      <c r="BB73" s="340"/>
      <c r="BC73" s="340"/>
      <c r="BD73" s="340"/>
      <c r="BE73" s="340"/>
      <c r="BF73" s="340"/>
      <c r="BG73" s="340"/>
      <c r="BH73" s="340"/>
      <c r="BI73" s="340"/>
    </row>
    <row r="74" spans="1:61">
      <c r="S74" s="340"/>
      <c r="T74" s="340"/>
      <c r="U74" s="340"/>
      <c r="V74" s="340"/>
      <c r="W74" s="340"/>
      <c r="X74" s="340"/>
      <c r="Y74" s="340"/>
      <c r="Z74" s="340"/>
      <c r="AA74" s="340"/>
      <c r="AB74" s="340"/>
      <c r="AC74" s="340"/>
      <c r="AD74" s="340"/>
      <c r="AE74" s="340"/>
      <c r="AF74" s="340"/>
      <c r="AG74" s="340"/>
      <c r="AH74" s="340"/>
      <c r="AI74" s="340"/>
      <c r="AJ74" s="340"/>
      <c r="AK74" s="340"/>
      <c r="AL74" s="340"/>
      <c r="AM74" s="340"/>
      <c r="AN74" s="340"/>
      <c r="AO74" s="340"/>
      <c r="AP74" s="340"/>
      <c r="AQ74" s="340"/>
      <c r="AR74" s="340"/>
      <c r="AS74" s="340"/>
      <c r="AT74" s="340"/>
      <c r="AU74" s="340"/>
      <c r="AV74" s="340"/>
      <c r="AW74" s="340"/>
      <c r="AX74" s="340"/>
      <c r="AY74" s="340"/>
      <c r="AZ74" s="340"/>
      <c r="BA74" s="340"/>
      <c r="BB74" s="340"/>
      <c r="BC74" s="340"/>
      <c r="BD74" s="340"/>
      <c r="BE74" s="340"/>
      <c r="BF74" s="340"/>
      <c r="BG74" s="340"/>
      <c r="BH74" s="340"/>
      <c r="BI74" s="340"/>
    </row>
    <row r="75" spans="1:61">
      <c r="S75" s="340"/>
      <c r="T75" s="340"/>
      <c r="U75" s="340"/>
      <c r="V75" s="340"/>
      <c r="W75" s="340"/>
      <c r="X75" s="340"/>
      <c r="Y75" s="340"/>
      <c r="Z75" s="340"/>
      <c r="AA75" s="340"/>
      <c r="AB75" s="340"/>
      <c r="AC75" s="340"/>
      <c r="AD75" s="340"/>
      <c r="AE75" s="340"/>
      <c r="AF75" s="340"/>
      <c r="AG75" s="340"/>
      <c r="AH75" s="340"/>
      <c r="AI75" s="340"/>
      <c r="AJ75" s="340"/>
      <c r="AK75" s="340"/>
      <c r="AL75" s="340"/>
      <c r="AM75" s="340"/>
      <c r="AN75" s="340"/>
      <c r="AO75" s="340"/>
      <c r="AP75" s="340"/>
      <c r="AQ75" s="340"/>
      <c r="AR75" s="340"/>
      <c r="AS75" s="340"/>
      <c r="AT75" s="340"/>
      <c r="AU75" s="340"/>
      <c r="AV75" s="340"/>
      <c r="AW75" s="340"/>
      <c r="AX75" s="340"/>
      <c r="AY75" s="340"/>
      <c r="AZ75" s="340"/>
      <c r="BA75" s="340"/>
      <c r="BB75" s="340"/>
      <c r="BC75" s="340"/>
      <c r="BD75" s="340"/>
      <c r="BE75" s="340"/>
      <c r="BF75" s="340"/>
      <c r="BG75" s="340"/>
      <c r="BH75" s="340"/>
      <c r="BI75" s="340"/>
    </row>
    <row r="76" spans="1:61">
      <c r="S76" s="340"/>
      <c r="T76" s="340"/>
      <c r="U76" s="340"/>
      <c r="V76" s="340"/>
      <c r="W76" s="340"/>
      <c r="X76" s="340"/>
      <c r="Y76" s="340"/>
      <c r="Z76" s="340"/>
      <c r="AA76" s="340"/>
      <c r="AB76" s="340"/>
      <c r="AC76" s="340"/>
      <c r="AD76" s="340"/>
      <c r="AE76" s="340"/>
      <c r="AF76" s="340"/>
      <c r="AG76" s="340"/>
      <c r="AH76" s="340"/>
      <c r="AI76" s="340"/>
      <c r="AJ76" s="340"/>
      <c r="AK76" s="340"/>
      <c r="AL76" s="340"/>
      <c r="AM76" s="340"/>
      <c r="AN76" s="340"/>
      <c r="AO76" s="340"/>
      <c r="AP76" s="340"/>
      <c r="AQ76" s="340"/>
      <c r="AR76" s="340"/>
      <c r="AS76" s="340"/>
      <c r="AT76" s="340"/>
      <c r="AU76" s="340"/>
      <c r="AV76" s="340"/>
      <c r="AW76" s="340"/>
      <c r="AX76" s="340"/>
      <c r="AY76" s="340"/>
      <c r="AZ76" s="340"/>
      <c r="BA76" s="340"/>
      <c r="BB76" s="340"/>
      <c r="BC76" s="340"/>
      <c r="BD76" s="340"/>
      <c r="BE76" s="340"/>
      <c r="BF76" s="340"/>
      <c r="BG76" s="340"/>
      <c r="BH76" s="340"/>
      <c r="BI76" s="340"/>
    </row>
    <row r="77" spans="1:61">
      <c r="S77" s="340"/>
      <c r="T77" s="340"/>
      <c r="U77" s="340"/>
      <c r="V77" s="340"/>
      <c r="W77" s="340"/>
      <c r="X77" s="340"/>
      <c r="Y77" s="340"/>
      <c r="Z77" s="340"/>
      <c r="AA77" s="340"/>
      <c r="AB77" s="340"/>
      <c r="AC77" s="340"/>
      <c r="AD77" s="340"/>
      <c r="AE77" s="340"/>
      <c r="AF77" s="340"/>
      <c r="AG77" s="340"/>
      <c r="AH77" s="340"/>
      <c r="AI77" s="340"/>
      <c r="AJ77" s="340"/>
      <c r="AK77" s="340"/>
      <c r="AL77" s="340"/>
      <c r="AM77" s="340"/>
      <c r="AN77" s="340"/>
      <c r="AO77" s="340"/>
      <c r="AP77" s="340"/>
      <c r="AQ77" s="340"/>
      <c r="AR77" s="340"/>
      <c r="AS77" s="340"/>
      <c r="AT77" s="340"/>
      <c r="AU77" s="340"/>
      <c r="AV77" s="340"/>
      <c r="AW77" s="340"/>
      <c r="AX77" s="340"/>
      <c r="AY77" s="340"/>
      <c r="AZ77" s="340"/>
      <c r="BA77" s="340"/>
      <c r="BB77" s="340"/>
      <c r="BC77" s="340"/>
      <c r="BD77" s="340"/>
      <c r="BE77" s="340"/>
      <c r="BF77" s="340"/>
      <c r="BG77" s="340"/>
      <c r="BH77" s="340"/>
      <c r="BI77" s="340"/>
    </row>
    <row r="78" spans="1:61">
      <c r="S78" s="340"/>
      <c r="T78" s="340"/>
      <c r="U78" s="340"/>
      <c r="V78" s="340"/>
      <c r="W78" s="340"/>
      <c r="X78" s="340"/>
      <c r="Y78" s="340"/>
      <c r="Z78" s="340"/>
      <c r="AA78" s="340"/>
      <c r="AB78" s="340"/>
      <c r="AC78" s="340"/>
      <c r="AD78" s="340"/>
      <c r="AE78" s="340"/>
      <c r="AF78" s="340"/>
      <c r="AG78" s="340"/>
      <c r="AH78" s="340"/>
      <c r="AI78" s="340"/>
      <c r="AJ78" s="340"/>
      <c r="AK78" s="340"/>
      <c r="AL78" s="340"/>
      <c r="AM78" s="340"/>
      <c r="AN78" s="340"/>
      <c r="AO78" s="340"/>
      <c r="AP78" s="340"/>
      <c r="AQ78" s="340"/>
      <c r="AR78" s="340"/>
      <c r="AS78" s="340"/>
      <c r="AT78" s="340"/>
      <c r="AU78" s="340"/>
      <c r="AV78" s="340"/>
      <c r="AW78" s="340"/>
      <c r="AX78" s="340"/>
      <c r="AY78" s="340"/>
      <c r="AZ78" s="340"/>
      <c r="BA78" s="340"/>
      <c r="BB78" s="340"/>
      <c r="BC78" s="340"/>
      <c r="BD78" s="340"/>
      <c r="BE78" s="340"/>
      <c r="BF78" s="340"/>
      <c r="BG78" s="340"/>
      <c r="BH78" s="340"/>
      <c r="BI78" s="340"/>
    </row>
    <row r="79" spans="1:61">
      <c r="S79" s="340"/>
      <c r="T79" s="340"/>
      <c r="U79" s="340"/>
      <c r="V79" s="340"/>
      <c r="W79" s="340"/>
      <c r="X79" s="340"/>
      <c r="Y79" s="340"/>
      <c r="Z79" s="340"/>
      <c r="AA79" s="340"/>
      <c r="AB79" s="340"/>
      <c r="AC79" s="340"/>
      <c r="AD79" s="340"/>
      <c r="AE79" s="340"/>
      <c r="AF79" s="340"/>
      <c r="AG79" s="340"/>
      <c r="AH79" s="340"/>
      <c r="AI79" s="340"/>
      <c r="AJ79" s="340"/>
      <c r="AK79" s="340"/>
      <c r="AL79" s="340"/>
      <c r="AM79" s="340"/>
      <c r="AN79" s="340"/>
      <c r="AO79" s="340"/>
      <c r="AP79" s="340"/>
      <c r="AQ79" s="340"/>
      <c r="AR79" s="340"/>
      <c r="AS79" s="340"/>
      <c r="AT79" s="340"/>
      <c r="AU79" s="340"/>
      <c r="AV79" s="340"/>
      <c r="AW79" s="340"/>
      <c r="AX79" s="340"/>
      <c r="AY79" s="340"/>
      <c r="AZ79" s="340"/>
      <c r="BA79" s="340"/>
      <c r="BB79" s="340"/>
      <c r="BC79" s="340"/>
      <c r="BD79" s="340"/>
      <c r="BE79" s="340"/>
      <c r="BF79" s="340"/>
      <c r="BG79" s="340"/>
      <c r="BH79" s="340"/>
      <c r="BI79" s="340"/>
    </row>
    <row r="80" spans="1:61">
      <c r="G80"/>
      <c r="I80"/>
      <c r="P80"/>
      <c r="Q80"/>
      <c r="R80"/>
      <c r="S80" s="340"/>
      <c r="T80" s="340"/>
      <c r="U80" s="340"/>
      <c r="V80" s="340"/>
      <c r="W80" s="340"/>
      <c r="X80" s="340"/>
      <c r="Y80" s="340"/>
      <c r="Z80" s="340"/>
      <c r="AA80" s="340"/>
      <c r="AB80" s="340"/>
      <c r="AC80" s="340"/>
      <c r="AD80" s="340"/>
      <c r="AE80" s="340"/>
      <c r="AF80" s="340"/>
      <c r="AG80" s="340"/>
      <c r="AH80" s="340"/>
      <c r="AI80" s="340"/>
      <c r="AJ80" s="340"/>
      <c r="AK80" s="340"/>
      <c r="AL80" s="340"/>
      <c r="AM80" s="340"/>
      <c r="AN80" s="340"/>
      <c r="AO80" s="340"/>
      <c r="AP80" s="340"/>
      <c r="AQ80" s="340"/>
      <c r="AR80" s="340"/>
      <c r="AS80" s="340"/>
      <c r="AT80" s="340"/>
      <c r="AU80" s="340"/>
      <c r="AV80" s="340"/>
      <c r="AW80" s="340"/>
      <c r="AX80" s="340"/>
      <c r="AY80" s="340"/>
      <c r="AZ80" s="340"/>
      <c r="BA80" s="340"/>
      <c r="BB80" s="340"/>
      <c r="BC80" s="340"/>
      <c r="BD80" s="340"/>
      <c r="BE80" s="340"/>
      <c r="BF80" s="340"/>
      <c r="BG80" s="340"/>
      <c r="BH80" s="340"/>
      <c r="BI80" s="340"/>
    </row>
    <row r="81" spans="7:61">
      <c r="G81"/>
      <c r="I81"/>
      <c r="P81"/>
      <c r="Q81"/>
      <c r="R81"/>
      <c r="S81" s="340"/>
      <c r="T81" s="340"/>
      <c r="U81" s="340"/>
      <c r="V81" s="340"/>
      <c r="W81" s="340"/>
      <c r="X81" s="340"/>
      <c r="Y81" s="340"/>
      <c r="Z81" s="340"/>
      <c r="AA81" s="340"/>
      <c r="AB81" s="340"/>
      <c r="AC81" s="340"/>
      <c r="AD81" s="340"/>
      <c r="AE81" s="340"/>
      <c r="AF81" s="340"/>
      <c r="AG81" s="340"/>
      <c r="AH81" s="340"/>
      <c r="AI81" s="340"/>
      <c r="AJ81" s="340"/>
      <c r="AK81" s="340"/>
      <c r="AL81" s="340"/>
      <c r="AM81" s="340"/>
      <c r="AN81" s="340"/>
      <c r="AO81" s="340"/>
      <c r="AP81" s="340"/>
      <c r="AQ81" s="340"/>
      <c r="AR81" s="340"/>
      <c r="AS81" s="340"/>
      <c r="AT81" s="340"/>
      <c r="AU81" s="340"/>
      <c r="AV81" s="340"/>
      <c r="AW81" s="340"/>
      <c r="AX81" s="340"/>
      <c r="AY81" s="340"/>
      <c r="AZ81" s="340"/>
      <c r="BA81" s="340"/>
      <c r="BB81" s="340"/>
      <c r="BC81" s="340"/>
      <c r="BD81" s="340"/>
      <c r="BE81" s="340"/>
      <c r="BF81" s="340"/>
      <c r="BG81" s="340"/>
      <c r="BH81" s="340"/>
      <c r="BI81" s="340"/>
    </row>
    <row r="82" spans="7:61">
      <c r="G82"/>
      <c r="I82"/>
      <c r="P82"/>
      <c r="Q82"/>
      <c r="R82"/>
      <c r="S82" s="340"/>
      <c r="T82" s="340"/>
      <c r="U82" s="340"/>
      <c r="V82" s="340"/>
      <c r="W82" s="340"/>
      <c r="X82" s="340"/>
      <c r="Y82" s="340"/>
      <c r="Z82" s="340"/>
      <c r="AA82" s="340"/>
      <c r="AB82" s="340"/>
      <c r="AC82" s="340"/>
      <c r="AD82" s="340"/>
      <c r="AE82" s="340"/>
      <c r="AF82" s="340"/>
      <c r="AG82" s="340"/>
      <c r="AH82" s="340"/>
      <c r="AI82" s="340"/>
      <c r="AJ82" s="340"/>
      <c r="AK82" s="340"/>
      <c r="AL82" s="340"/>
      <c r="AM82" s="340"/>
      <c r="AN82" s="340"/>
      <c r="AO82" s="340"/>
      <c r="AP82" s="340"/>
      <c r="AQ82" s="340"/>
      <c r="AR82" s="340"/>
      <c r="AS82" s="340"/>
      <c r="AT82" s="340"/>
      <c r="AU82" s="340"/>
      <c r="AV82" s="340"/>
      <c r="AW82" s="340"/>
      <c r="AX82" s="340"/>
      <c r="AY82" s="340"/>
      <c r="AZ82" s="340"/>
      <c r="BA82" s="340"/>
      <c r="BB82" s="340"/>
      <c r="BC82" s="340"/>
      <c r="BD82" s="340"/>
      <c r="BE82" s="340"/>
      <c r="BF82" s="340"/>
      <c r="BG82" s="340"/>
      <c r="BH82" s="340"/>
      <c r="BI82" s="340"/>
    </row>
    <row r="83" spans="7:61">
      <c r="G83"/>
      <c r="I83"/>
      <c r="P83"/>
      <c r="Q83"/>
      <c r="R83"/>
      <c r="S83" s="340"/>
      <c r="T83" s="340"/>
      <c r="U83" s="340"/>
      <c r="V83" s="340"/>
      <c r="W83" s="340"/>
      <c r="X83" s="340"/>
      <c r="Y83" s="340"/>
      <c r="Z83" s="340"/>
      <c r="AA83" s="340"/>
      <c r="AB83" s="340"/>
      <c r="AC83" s="340"/>
      <c r="AD83" s="340"/>
      <c r="AE83" s="340"/>
      <c r="AF83" s="340"/>
      <c r="AG83" s="340"/>
      <c r="AH83" s="340"/>
      <c r="AI83" s="340"/>
      <c r="AJ83" s="340"/>
      <c r="AK83" s="340"/>
      <c r="AL83" s="340"/>
      <c r="AM83" s="340"/>
      <c r="AN83" s="340"/>
      <c r="AO83" s="340"/>
      <c r="AP83" s="340"/>
      <c r="AQ83" s="340"/>
      <c r="AR83" s="340"/>
      <c r="AS83" s="340"/>
      <c r="AT83" s="340"/>
      <c r="AU83" s="340"/>
      <c r="AV83" s="340"/>
      <c r="AW83" s="340"/>
      <c r="AX83" s="340"/>
      <c r="AY83" s="340"/>
      <c r="AZ83" s="340"/>
      <c r="BA83" s="340"/>
      <c r="BB83" s="340"/>
      <c r="BC83" s="340"/>
      <c r="BD83" s="340"/>
      <c r="BE83" s="340"/>
      <c r="BF83" s="340"/>
      <c r="BG83" s="340"/>
      <c r="BH83" s="340"/>
      <c r="BI83" s="340"/>
    </row>
    <row r="84" spans="7:61">
      <c r="G84"/>
      <c r="I84"/>
      <c r="P84"/>
      <c r="Q84"/>
      <c r="R84"/>
      <c r="S84" s="340"/>
      <c r="T84" s="340"/>
      <c r="U84" s="340"/>
      <c r="V84" s="340"/>
      <c r="W84" s="340"/>
      <c r="X84" s="340"/>
      <c r="Y84" s="340"/>
      <c r="Z84" s="340"/>
      <c r="AA84" s="340"/>
      <c r="AB84" s="340"/>
      <c r="AC84" s="340"/>
      <c r="AD84" s="340"/>
      <c r="AE84" s="340"/>
      <c r="AF84" s="340"/>
      <c r="AG84" s="340"/>
      <c r="AH84" s="340"/>
      <c r="AI84" s="340"/>
      <c r="AJ84" s="340"/>
      <c r="AK84" s="340"/>
      <c r="AL84" s="340"/>
      <c r="AM84" s="340"/>
      <c r="AN84" s="340"/>
      <c r="AO84" s="340"/>
      <c r="AP84" s="340"/>
      <c r="AQ84" s="340"/>
      <c r="AR84" s="340"/>
      <c r="AS84" s="340"/>
      <c r="AT84" s="340"/>
      <c r="AU84" s="340"/>
      <c r="AV84" s="340"/>
      <c r="AW84" s="340"/>
      <c r="AX84" s="340"/>
      <c r="AY84" s="340"/>
      <c r="AZ84" s="340"/>
      <c r="BA84" s="340"/>
      <c r="BB84" s="340"/>
      <c r="BC84" s="340"/>
      <c r="BD84" s="340"/>
      <c r="BE84" s="340"/>
      <c r="BF84" s="340"/>
      <c r="BG84" s="340"/>
      <c r="BH84" s="340"/>
      <c r="BI84" s="340"/>
    </row>
    <row r="85" spans="7:61">
      <c r="G85"/>
      <c r="I85"/>
      <c r="P85"/>
      <c r="Q85"/>
      <c r="R85"/>
      <c r="S85" s="340"/>
      <c r="T85" s="340"/>
      <c r="U85" s="340"/>
      <c r="V85" s="340"/>
      <c r="W85" s="340"/>
      <c r="X85" s="340"/>
      <c r="Y85" s="340"/>
      <c r="Z85" s="340"/>
      <c r="AA85" s="340"/>
      <c r="AB85" s="340"/>
      <c r="AC85" s="340"/>
      <c r="AD85" s="340"/>
      <c r="AE85" s="340"/>
      <c r="AF85" s="340"/>
      <c r="AG85" s="340"/>
      <c r="AH85" s="340"/>
      <c r="AI85" s="340"/>
      <c r="AJ85" s="340"/>
      <c r="AK85" s="340"/>
      <c r="AL85" s="340"/>
      <c r="AM85" s="340"/>
      <c r="AN85" s="340"/>
      <c r="AO85" s="340"/>
      <c r="AP85" s="340"/>
      <c r="AQ85" s="340"/>
      <c r="AR85" s="340"/>
      <c r="AS85" s="340"/>
      <c r="AT85" s="340"/>
      <c r="AU85" s="340"/>
      <c r="AV85" s="340"/>
      <c r="AW85" s="340"/>
      <c r="AX85" s="340"/>
      <c r="AY85" s="340"/>
      <c r="AZ85" s="340"/>
      <c r="BA85" s="340"/>
      <c r="BB85" s="340"/>
      <c r="BC85" s="340"/>
      <c r="BD85" s="340"/>
      <c r="BE85" s="340"/>
      <c r="BF85" s="340"/>
      <c r="BG85" s="340"/>
      <c r="BH85" s="340"/>
      <c r="BI85" s="340"/>
    </row>
    <row r="86" spans="7:61">
      <c r="G86"/>
      <c r="I86"/>
      <c r="P86"/>
      <c r="Q86"/>
      <c r="R86"/>
      <c r="S86" s="340"/>
      <c r="T86" s="340"/>
      <c r="U86" s="340"/>
      <c r="V86" s="340"/>
      <c r="W86" s="340"/>
      <c r="X86" s="340"/>
      <c r="Y86" s="340"/>
      <c r="Z86" s="340"/>
      <c r="AA86" s="340"/>
      <c r="AB86" s="340"/>
      <c r="AC86" s="340"/>
      <c r="AD86" s="340"/>
      <c r="AE86" s="340"/>
      <c r="AF86" s="340"/>
      <c r="AG86" s="340"/>
      <c r="AH86" s="340"/>
      <c r="AI86" s="340"/>
      <c r="AJ86" s="340"/>
      <c r="AK86" s="340"/>
      <c r="AL86" s="340"/>
      <c r="AM86" s="340"/>
      <c r="AN86" s="340"/>
      <c r="AO86" s="340"/>
      <c r="AP86" s="340"/>
      <c r="AQ86" s="340"/>
      <c r="AR86" s="340"/>
      <c r="AS86" s="340"/>
      <c r="AT86" s="340"/>
      <c r="AU86" s="340"/>
      <c r="AV86" s="340"/>
      <c r="AW86" s="340"/>
      <c r="AX86" s="340"/>
      <c r="AY86" s="340"/>
      <c r="AZ86" s="340"/>
      <c r="BA86" s="340"/>
      <c r="BB86" s="340"/>
      <c r="BC86" s="340"/>
      <c r="BD86" s="340"/>
      <c r="BE86" s="340"/>
      <c r="BF86" s="340"/>
      <c r="BG86" s="340"/>
      <c r="BH86" s="340"/>
      <c r="BI86" s="340"/>
    </row>
    <row r="87" spans="7:61">
      <c r="G87"/>
      <c r="I87"/>
      <c r="P87"/>
      <c r="Q87"/>
      <c r="R87"/>
      <c r="S87" s="340"/>
      <c r="T87" s="340"/>
      <c r="U87" s="340"/>
      <c r="V87" s="340"/>
      <c r="W87" s="340"/>
      <c r="X87" s="340"/>
      <c r="Y87" s="340"/>
      <c r="Z87" s="340"/>
      <c r="AA87" s="340"/>
      <c r="AB87" s="340"/>
      <c r="AC87" s="340"/>
      <c r="AD87" s="340"/>
      <c r="AE87" s="340"/>
      <c r="AF87" s="340"/>
      <c r="AG87" s="340"/>
      <c r="AH87" s="340"/>
      <c r="AI87" s="340"/>
      <c r="AJ87" s="340"/>
      <c r="AK87" s="340"/>
      <c r="AL87" s="340"/>
      <c r="AM87" s="340"/>
      <c r="AN87" s="340"/>
      <c r="AO87" s="340"/>
      <c r="AP87" s="340"/>
      <c r="AQ87" s="340"/>
      <c r="AR87" s="340"/>
      <c r="AS87" s="340"/>
      <c r="AT87" s="340"/>
      <c r="AU87" s="340"/>
      <c r="AV87" s="340"/>
      <c r="AW87" s="340"/>
      <c r="AX87" s="340"/>
      <c r="AY87" s="340"/>
      <c r="AZ87" s="340"/>
      <c r="BA87" s="340"/>
      <c r="BB87" s="340"/>
      <c r="BC87" s="340"/>
      <c r="BD87" s="340"/>
      <c r="BE87" s="340"/>
      <c r="BF87" s="340"/>
      <c r="BG87" s="340"/>
      <c r="BH87" s="340"/>
      <c r="BI87" s="340"/>
    </row>
    <row r="88" spans="7:61">
      <c r="G88"/>
      <c r="I88"/>
      <c r="P88"/>
      <c r="Q88"/>
      <c r="R88"/>
      <c r="S88" s="340"/>
      <c r="T88" s="340"/>
      <c r="U88" s="340"/>
      <c r="V88" s="340"/>
      <c r="W88" s="340"/>
      <c r="X88" s="340"/>
      <c r="Y88" s="340"/>
      <c r="Z88" s="340"/>
      <c r="AA88" s="340"/>
      <c r="AB88" s="340"/>
      <c r="AC88" s="340"/>
      <c r="AD88" s="340"/>
      <c r="AE88" s="340"/>
      <c r="AF88" s="340"/>
      <c r="AG88" s="340"/>
      <c r="AH88" s="340"/>
      <c r="AI88" s="340"/>
      <c r="AJ88" s="340"/>
      <c r="AK88" s="340"/>
      <c r="AL88" s="340"/>
      <c r="AM88" s="340"/>
      <c r="AN88" s="340"/>
      <c r="AO88" s="340"/>
      <c r="AP88" s="340"/>
      <c r="AQ88" s="340"/>
      <c r="AR88" s="340"/>
      <c r="AS88" s="340"/>
      <c r="AT88" s="340"/>
      <c r="AU88" s="340"/>
      <c r="AV88" s="340"/>
      <c r="AW88" s="340"/>
      <c r="AX88" s="340"/>
      <c r="AY88" s="340"/>
      <c r="AZ88" s="340"/>
      <c r="BA88" s="340"/>
      <c r="BB88" s="340"/>
      <c r="BC88" s="340"/>
      <c r="BD88" s="340"/>
      <c r="BE88" s="340"/>
      <c r="BF88" s="340"/>
      <c r="BG88" s="340"/>
      <c r="BH88" s="340"/>
      <c r="BI88" s="340"/>
    </row>
    <row r="89" spans="7:61">
      <c r="G89"/>
      <c r="I89"/>
      <c r="P89"/>
      <c r="Q89"/>
      <c r="R89"/>
      <c r="S89" s="340"/>
      <c r="T89" s="340"/>
      <c r="U89" s="340"/>
      <c r="V89" s="340"/>
      <c r="W89" s="340"/>
      <c r="X89" s="340"/>
      <c r="Y89" s="340"/>
      <c r="Z89" s="340"/>
      <c r="AA89" s="340"/>
      <c r="AB89" s="340"/>
      <c r="AC89" s="340"/>
      <c r="AD89" s="340"/>
      <c r="AE89" s="340"/>
      <c r="AF89" s="340"/>
      <c r="AG89" s="340"/>
      <c r="AH89" s="340"/>
      <c r="AI89" s="340"/>
      <c r="AJ89" s="340"/>
      <c r="AK89" s="340"/>
      <c r="AL89" s="340"/>
      <c r="AM89" s="340"/>
      <c r="AN89" s="340"/>
      <c r="AO89" s="340"/>
      <c r="AP89" s="340"/>
      <c r="AQ89" s="340"/>
      <c r="AR89" s="340"/>
      <c r="AS89" s="340"/>
      <c r="AT89" s="340"/>
      <c r="AU89" s="340"/>
      <c r="AV89" s="340"/>
      <c r="AW89" s="340"/>
      <c r="AX89" s="340"/>
      <c r="AY89" s="340"/>
      <c r="AZ89" s="340"/>
      <c r="BA89" s="340"/>
      <c r="BB89" s="340"/>
      <c r="BC89" s="340"/>
      <c r="BD89" s="340"/>
      <c r="BE89" s="340"/>
      <c r="BF89" s="340"/>
      <c r="BG89" s="340"/>
      <c r="BH89" s="340"/>
      <c r="BI89" s="340"/>
    </row>
    <row r="90" spans="7:61">
      <c r="G90"/>
      <c r="I90"/>
      <c r="P90"/>
      <c r="Q90"/>
      <c r="R90"/>
      <c r="S90" s="340"/>
      <c r="T90" s="340"/>
      <c r="U90" s="340"/>
      <c r="V90" s="340"/>
      <c r="W90" s="340"/>
      <c r="X90" s="340"/>
      <c r="Y90" s="340"/>
      <c r="Z90" s="340"/>
      <c r="AA90" s="340"/>
      <c r="AB90" s="340"/>
      <c r="AC90" s="340"/>
      <c r="AD90" s="340"/>
      <c r="AE90" s="340"/>
      <c r="AF90" s="340"/>
      <c r="AG90" s="340"/>
      <c r="AH90" s="340"/>
      <c r="AI90" s="340"/>
      <c r="AJ90" s="340"/>
      <c r="AK90" s="340"/>
      <c r="AL90" s="340"/>
      <c r="AM90" s="340"/>
      <c r="AN90" s="340"/>
      <c r="AO90" s="340"/>
      <c r="AP90" s="340"/>
      <c r="AQ90" s="340"/>
      <c r="AR90" s="340"/>
      <c r="AS90" s="340"/>
      <c r="AT90" s="340"/>
      <c r="AU90" s="340"/>
      <c r="AV90" s="340"/>
      <c r="AW90" s="340"/>
      <c r="AX90" s="340"/>
      <c r="AY90" s="340"/>
      <c r="AZ90" s="340"/>
      <c r="BA90" s="340"/>
      <c r="BB90" s="340"/>
      <c r="BC90" s="340"/>
      <c r="BD90" s="340"/>
      <c r="BE90" s="340"/>
      <c r="BF90" s="340"/>
      <c r="BG90" s="340"/>
      <c r="BH90" s="340"/>
      <c r="BI90" s="340"/>
    </row>
    <row r="91" spans="7:61">
      <c r="G91"/>
      <c r="I91"/>
      <c r="P91"/>
      <c r="Q91"/>
      <c r="R91"/>
      <c r="S91" s="340"/>
      <c r="T91" s="340"/>
      <c r="U91" s="340"/>
      <c r="V91" s="340"/>
      <c r="W91" s="340"/>
      <c r="X91" s="340"/>
      <c r="Y91" s="340"/>
      <c r="Z91" s="340"/>
      <c r="AA91" s="340"/>
      <c r="AB91" s="340"/>
      <c r="AC91" s="340"/>
      <c r="AD91" s="340"/>
      <c r="AE91" s="340"/>
      <c r="AF91" s="340"/>
      <c r="AG91" s="340"/>
      <c r="AH91" s="340"/>
      <c r="AI91" s="340"/>
      <c r="AJ91" s="340"/>
      <c r="AK91" s="340"/>
      <c r="AL91" s="340"/>
      <c r="AM91" s="340"/>
      <c r="AN91" s="340"/>
      <c r="AO91" s="340"/>
      <c r="AP91" s="340"/>
      <c r="AQ91" s="340"/>
      <c r="AR91" s="340"/>
      <c r="AS91" s="340"/>
      <c r="AT91" s="340"/>
      <c r="AU91" s="340"/>
      <c r="AV91" s="340"/>
      <c r="AW91" s="340"/>
      <c r="AX91" s="340"/>
      <c r="AY91" s="340"/>
      <c r="AZ91" s="340"/>
      <c r="BA91" s="340"/>
      <c r="BB91" s="340"/>
      <c r="BC91" s="340"/>
      <c r="BD91" s="340"/>
      <c r="BE91" s="340"/>
      <c r="BF91" s="340"/>
      <c r="BG91" s="340"/>
      <c r="BH91" s="340"/>
      <c r="BI91" s="340"/>
    </row>
    <row r="92" spans="7:61">
      <c r="G92"/>
      <c r="I92"/>
      <c r="P92"/>
      <c r="Q92"/>
      <c r="R92"/>
      <c r="S92" s="340"/>
      <c r="T92" s="340"/>
      <c r="U92" s="340"/>
      <c r="V92" s="340"/>
      <c r="W92" s="340"/>
      <c r="X92" s="340"/>
      <c r="Y92" s="340"/>
      <c r="Z92" s="340"/>
      <c r="AA92" s="340"/>
      <c r="AB92" s="340"/>
      <c r="AC92" s="340"/>
      <c r="AD92" s="340"/>
      <c r="AE92" s="340"/>
      <c r="AF92" s="340"/>
      <c r="AG92" s="340"/>
      <c r="AH92" s="340"/>
      <c r="AI92" s="340"/>
      <c r="AJ92" s="340"/>
      <c r="AK92" s="340"/>
      <c r="AL92" s="340"/>
      <c r="AM92" s="340"/>
      <c r="AN92" s="340"/>
      <c r="AO92" s="340"/>
      <c r="AP92" s="340"/>
      <c r="AQ92" s="340"/>
      <c r="AR92" s="340"/>
      <c r="AS92" s="340"/>
      <c r="AT92" s="340"/>
      <c r="AU92" s="340"/>
      <c r="AV92" s="340"/>
      <c r="AW92" s="340"/>
      <c r="AX92" s="340"/>
      <c r="AY92" s="340"/>
      <c r="AZ92" s="340"/>
      <c r="BA92" s="340"/>
      <c r="BB92" s="340"/>
      <c r="BC92" s="340"/>
      <c r="BD92" s="340"/>
      <c r="BE92" s="340"/>
      <c r="BF92" s="340"/>
      <c r="BG92" s="340"/>
      <c r="BH92" s="340"/>
      <c r="BI92" s="340"/>
    </row>
    <row r="93" spans="7:61">
      <c r="G93"/>
      <c r="I93"/>
      <c r="P93"/>
      <c r="Q93"/>
      <c r="R93"/>
      <c r="S93" s="340"/>
      <c r="T93" s="340"/>
      <c r="U93" s="340"/>
      <c r="V93" s="340"/>
      <c r="W93" s="340"/>
      <c r="X93" s="340"/>
      <c r="Y93" s="340"/>
      <c r="Z93" s="340"/>
      <c r="AA93" s="340"/>
      <c r="AB93" s="340"/>
      <c r="AC93" s="340"/>
      <c r="AD93" s="340"/>
      <c r="AE93" s="340"/>
      <c r="AF93" s="340"/>
      <c r="AG93" s="340"/>
      <c r="AH93" s="340"/>
      <c r="AI93" s="340"/>
      <c r="AJ93" s="340"/>
      <c r="AK93" s="340"/>
      <c r="AL93" s="340"/>
      <c r="AM93" s="340"/>
      <c r="AN93" s="340"/>
      <c r="AO93" s="340"/>
      <c r="AP93" s="340"/>
      <c r="AQ93" s="340"/>
      <c r="AR93" s="340"/>
      <c r="AS93" s="340"/>
      <c r="AT93" s="340"/>
      <c r="AU93" s="340"/>
      <c r="AV93" s="340"/>
      <c r="AW93" s="340"/>
      <c r="AX93" s="340"/>
      <c r="AY93" s="340"/>
      <c r="AZ93" s="340"/>
      <c r="BA93" s="340"/>
      <c r="BB93" s="340"/>
      <c r="BC93" s="340"/>
      <c r="BD93" s="340"/>
      <c r="BE93" s="340"/>
      <c r="BF93" s="340"/>
      <c r="BG93" s="340"/>
      <c r="BH93" s="340"/>
      <c r="BI93" s="340"/>
    </row>
    <row r="94" spans="7:61">
      <c r="G94"/>
      <c r="I94"/>
      <c r="P94"/>
      <c r="Q94"/>
      <c r="R94"/>
      <c r="S94" s="340"/>
      <c r="T94" s="340"/>
      <c r="U94" s="340"/>
      <c r="V94" s="340"/>
      <c r="W94" s="340"/>
      <c r="X94" s="340"/>
      <c r="Y94" s="340"/>
      <c r="Z94" s="340"/>
      <c r="AA94" s="340"/>
      <c r="AB94" s="340"/>
      <c r="AC94" s="340"/>
      <c r="AD94" s="340"/>
      <c r="AE94" s="340"/>
      <c r="AF94" s="340"/>
      <c r="AG94" s="340"/>
      <c r="AH94" s="340"/>
      <c r="AI94" s="340"/>
      <c r="AJ94" s="340"/>
      <c r="AK94" s="340"/>
      <c r="AL94" s="340"/>
      <c r="AM94" s="340"/>
      <c r="AN94" s="340"/>
      <c r="AO94" s="340"/>
      <c r="AP94" s="340"/>
      <c r="AQ94" s="340"/>
      <c r="AR94" s="340"/>
      <c r="AS94" s="340"/>
      <c r="AT94" s="340"/>
      <c r="AU94" s="340"/>
      <c r="AV94" s="340"/>
      <c r="AW94" s="340"/>
      <c r="AX94" s="340"/>
      <c r="AY94" s="340"/>
      <c r="AZ94" s="340"/>
      <c r="BA94" s="340"/>
      <c r="BB94" s="340"/>
      <c r="BC94" s="340"/>
      <c r="BD94" s="340"/>
      <c r="BE94" s="340"/>
      <c r="BF94" s="340"/>
      <c r="BG94" s="340"/>
      <c r="BH94" s="340"/>
      <c r="BI94" s="340"/>
    </row>
    <row r="95" spans="7:61">
      <c r="G95"/>
      <c r="I95"/>
      <c r="P95"/>
      <c r="Q95"/>
      <c r="R95"/>
      <c r="S95" s="340"/>
      <c r="T95" s="340"/>
      <c r="U95" s="340"/>
      <c r="V95" s="340"/>
      <c r="W95" s="340"/>
      <c r="X95" s="340"/>
      <c r="Y95" s="340"/>
      <c r="Z95" s="340"/>
      <c r="AA95" s="340"/>
      <c r="AB95" s="340"/>
      <c r="AC95" s="340"/>
      <c r="AD95" s="340"/>
      <c r="AE95" s="340"/>
      <c r="AF95" s="340"/>
      <c r="AG95" s="340"/>
      <c r="AH95" s="340"/>
      <c r="AI95" s="340"/>
      <c r="AJ95" s="340"/>
      <c r="AK95" s="340"/>
      <c r="AL95" s="340"/>
      <c r="AM95" s="340"/>
      <c r="AN95" s="340"/>
      <c r="AO95" s="340"/>
      <c r="AP95" s="340"/>
      <c r="AQ95" s="340"/>
      <c r="AR95" s="340"/>
      <c r="AS95" s="340"/>
      <c r="AT95" s="340"/>
      <c r="AU95" s="340"/>
      <c r="AV95" s="340"/>
      <c r="AW95" s="340"/>
      <c r="AX95" s="340"/>
      <c r="AY95" s="340"/>
      <c r="AZ95" s="340"/>
      <c r="BA95" s="340"/>
      <c r="BB95" s="340"/>
      <c r="BC95" s="340"/>
      <c r="BD95" s="340"/>
      <c r="BE95" s="340"/>
      <c r="BF95" s="340"/>
      <c r="BG95" s="340"/>
      <c r="BH95" s="340"/>
      <c r="BI95" s="340"/>
    </row>
    <row r="96" spans="7:61">
      <c r="G96"/>
      <c r="I96"/>
      <c r="P96"/>
      <c r="Q96"/>
      <c r="R96"/>
      <c r="S96" s="340"/>
      <c r="T96" s="340"/>
      <c r="U96" s="340"/>
      <c r="V96" s="340"/>
      <c r="W96" s="340"/>
      <c r="X96" s="340"/>
      <c r="Y96" s="340"/>
      <c r="Z96" s="340"/>
      <c r="AA96" s="340"/>
      <c r="AB96" s="340"/>
      <c r="AC96" s="340"/>
      <c r="AD96" s="340"/>
      <c r="AE96" s="340"/>
      <c r="AF96" s="340"/>
      <c r="AG96" s="340"/>
      <c r="AH96" s="340"/>
      <c r="AI96" s="340"/>
      <c r="AJ96" s="340"/>
      <c r="AK96" s="340"/>
      <c r="AL96" s="340"/>
      <c r="AM96" s="340"/>
      <c r="AN96" s="340"/>
      <c r="AO96" s="340"/>
      <c r="AP96" s="340"/>
      <c r="AQ96" s="340"/>
      <c r="AR96" s="340"/>
      <c r="AS96" s="340"/>
      <c r="AT96" s="340"/>
      <c r="AU96" s="340"/>
      <c r="AV96" s="340"/>
      <c r="AW96" s="340"/>
      <c r="AX96" s="340"/>
      <c r="AY96" s="340"/>
      <c r="AZ96" s="340"/>
      <c r="BA96" s="340"/>
      <c r="BB96" s="340"/>
      <c r="BC96" s="340"/>
      <c r="BD96" s="340"/>
      <c r="BE96" s="340"/>
      <c r="BF96" s="340"/>
      <c r="BG96" s="340"/>
      <c r="BH96" s="340"/>
      <c r="BI96" s="340"/>
    </row>
    <row r="97" spans="7:61">
      <c r="G97"/>
      <c r="I97"/>
      <c r="P97"/>
      <c r="Q97"/>
      <c r="R97"/>
      <c r="S97" s="340"/>
      <c r="T97" s="340"/>
      <c r="U97" s="340"/>
      <c r="V97" s="340"/>
      <c r="W97" s="340"/>
      <c r="X97" s="340"/>
      <c r="Y97" s="340"/>
      <c r="Z97" s="340"/>
      <c r="AA97" s="340"/>
      <c r="AB97" s="340"/>
      <c r="AC97" s="340"/>
      <c r="AD97" s="340"/>
      <c r="AE97" s="340"/>
      <c r="AF97" s="340"/>
      <c r="AG97" s="340"/>
      <c r="AH97" s="340"/>
      <c r="AI97" s="340"/>
      <c r="AJ97" s="340"/>
      <c r="AK97" s="340"/>
      <c r="AL97" s="340"/>
      <c r="AM97" s="340"/>
      <c r="AN97" s="340"/>
      <c r="AO97" s="340"/>
      <c r="AP97" s="340"/>
      <c r="AQ97" s="340"/>
      <c r="AR97" s="340"/>
      <c r="AS97" s="340"/>
      <c r="AT97" s="340"/>
      <c r="AU97" s="340"/>
      <c r="AV97" s="340"/>
      <c r="AW97" s="340"/>
      <c r="AX97" s="340"/>
      <c r="AY97" s="340"/>
      <c r="AZ97" s="340"/>
      <c r="BA97" s="340"/>
      <c r="BB97" s="340"/>
      <c r="BC97" s="340"/>
      <c r="BD97" s="340"/>
      <c r="BE97" s="340"/>
      <c r="BF97" s="340"/>
      <c r="BG97" s="340"/>
      <c r="BH97" s="340"/>
      <c r="BI97" s="340"/>
    </row>
    <row r="98" spans="7:61">
      <c r="G98"/>
      <c r="I98"/>
      <c r="P98"/>
      <c r="Q98"/>
      <c r="R98"/>
      <c r="S98" s="340"/>
      <c r="T98" s="340"/>
      <c r="U98" s="340"/>
      <c r="V98" s="340"/>
      <c r="W98" s="340"/>
      <c r="X98" s="340"/>
      <c r="Y98" s="340"/>
      <c r="Z98" s="340"/>
      <c r="AA98" s="340"/>
      <c r="AB98" s="340"/>
      <c r="AC98" s="340"/>
      <c r="AD98" s="340"/>
      <c r="AE98" s="340"/>
      <c r="AF98" s="340"/>
      <c r="AG98" s="340"/>
      <c r="AH98" s="340"/>
      <c r="AI98" s="340"/>
      <c r="AJ98" s="340"/>
      <c r="AK98" s="340"/>
      <c r="AL98" s="340"/>
      <c r="AM98" s="340"/>
      <c r="AN98" s="340"/>
      <c r="AO98" s="340"/>
      <c r="AP98" s="340"/>
      <c r="AQ98" s="340"/>
      <c r="AR98" s="340"/>
      <c r="AS98" s="340"/>
      <c r="AT98" s="340"/>
      <c r="AU98" s="340"/>
      <c r="AV98" s="340"/>
      <c r="AW98" s="340"/>
      <c r="AX98" s="340"/>
      <c r="AY98" s="340"/>
      <c r="AZ98" s="340"/>
      <c r="BA98" s="340"/>
      <c r="BB98" s="340"/>
      <c r="BC98" s="340"/>
      <c r="BD98" s="340"/>
      <c r="BE98" s="340"/>
      <c r="BF98" s="340"/>
      <c r="BG98" s="340"/>
      <c r="BH98" s="340"/>
      <c r="BI98" s="340"/>
    </row>
    <row r="99" spans="7:61">
      <c r="G99"/>
      <c r="I99"/>
      <c r="P99"/>
      <c r="Q99"/>
      <c r="R99"/>
      <c r="S99" s="340"/>
      <c r="T99" s="340"/>
      <c r="U99" s="340"/>
      <c r="V99" s="340"/>
      <c r="W99" s="340"/>
      <c r="X99" s="340"/>
      <c r="Y99" s="340"/>
      <c r="Z99" s="340"/>
      <c r="AA99" s="340"/>
      <c r="AB99" s="340"/>
      <c r="AC99" s="340"/>
      <c r="AD99" s="340"/>
      <c r="AE99" s="340"/>
      <c r="AF99" s="340"/>
      <c r="AG99" s="340"/>
      <c r="AH99" s="340"/>
      <c r="AI99" s="340"/>
      <c r="AJ99" s="340"/>
      <c r="AK99" s="340"/>
      <c r="AL99" s="340"/>
      <c r="AM99" s="340"/>
      <c r="AN99" s="340"/>
      <c r="AO99" s="340"/>
      <c r="AP99" s="340"/>
      <c r="AQ99" s="340"/>
      <c r="AR99" s="340"/>
      <c r="AS99" s="340"/>
      <c r="AT99" s="340"/>
      <c r="AU99" s="340"/>
      <c r="AV99" s="340"/>
      <c r="AW99" s="340"/>
      <c r="AX99" s="340"/>
      <c r="AY99" s="340"/>
      <c r="AZ99" s="340"/>
      <c r="BA99" s="340"/>
      <c r="BB99" s="340"/>
      <c r="BC99" s="340"/>
      <c r="BD99" s="340"/>
      <c r="BE99" s="340"/>
      <c r="BF99" s="340"/>
      <c r="BG99" s="340"/>
      <c r="BH99" s="340"/>
      <c r="BI99" s="340"/>
    </row>
    <row r="100" spans="7:61">
      <c r="G100"/>
      <c r="I100"/>
      <c r="P100"/>
      <c r="Q100"/>
      <c r="R100"/>
      <c r="S100" s="340"/>
      <c r="T100" s="340"/>
      <c r="U100" s="340"/>
      <c r="V100" s="340"/>
      <c r="W100" s="340"/>
      <c r="X100" s="340"/>
      <c r="Y100" s="340"/>
      <c r="Z100" s="340"/>
      <c r="AA100" s="340"/>
      <c r="AB100" s="340"/>
      <c r="AC100" s="340"/>
      <c r="AD100" s="340"/>
      <c r="AE100" s="340"/>
      <c r="AF100" s="340"/>
      <c r="AG100" s="340"/>
      <c r="AH100" s="340"/>
      <c r="AI100" s="340"/>
      <c r="AJ100" s="340"/>
      <c r="AK100" s="340"/>
      <c r="AL100" s="340"/>
      <c r="AM100" s="340"/>
      <c r="AN100" s="340"/>
      <c r="AO100" s="340"/>
      <c r="AP100" s="340"/>
      <c r="AQ100" s="340"/>
      <c r="AR100" s="340"/>
      <c r="AS100" s="340"/>
      <c r="AT100" s="340"/>
      <c r="AU100" s="340"/>
      <c r="AV100" s="340"/>
      <c r="AW100" s="340"/>
      <c r="AX100" s="340"/>
      <c r="AY100" s="340"/>
      <c r="AZ100" s="340"/>
      <c r="BA100" s="340"/>
      <c r="BB100" s="340"/>
      <c r="BC100" s="340"/>
      <c r="BD100" s="340"/>
      <c r="BE100" s="340"/>
      <c r="BF100" s="340"/>
      <c r="BG100" s="340"/>
      <c r="BH100" s="340"/>
      <c r="BI100" s="340"/>
    </row>
    <row r="101" spans="7:61">
      <c r="G101"/>
      <c r="I101"/>
      <c r="P101"/>
      <c r="Q101"/>
      <c r="R101"/>
      <c r="S101" s="340"/>
      <c r="T101" s="340"/>
      <c r="U101" s="340"/>
      <c r="V101" s="340"/>
      <c r="W101" s="340"/>
      <c r="X101" s="340"/>
      <c r="Y101" s="340"/>
      <c r="Z101" s="340"/>
      <c r="AA101" s="340"/>
      <c r="AB101" s="340"/>
      <c r="AC101" s="340"/>
      <c r="AD101" s="340"/>
      <c r="AE101" s="340"/>
      <c r="AF101" s="340"/>
      <c r="AG101" s="340"/>
      <c r="AH101" s="340"/>
      <c r="AI101" s="340"/>
      <c r="AJ101" s="340"/>
      <c r="AK101" s="340"/>
      <c r="AL101" s="340"/>
      <c r="AM101" s="340"/>
      <c r="AN101" s="340"/>
      <c r="AO101" s="340"/>
      <c r="AP101" s="340"/>
      <c r="AQ101" s="340"/>
      <c r="AR101" s="340"/>
      <c r="AS101" s="340"/>
      <c r="AT101" s="340"/>
      <c r="AU101" s="340"/>
      <c r="AV101" s="340"/>
      <c r="AW101" s="340"/>
      <c r="AX101" s="340"/>
      <c r="AY101" s="340"/>
      <c r="AZ101" s="340"/>
      <c r="BA101" s="340"/>
      <c r="BB101" s="340"/>
      <c r="BC101" s="340"/>
      <c r="BD101" s="340"/>
      <c r="BE101" s="340"/>
      <c r="BF101" s="340"/>
      <c r="BG101" s="340"/>
      <c r="BH101" s="340"/>
      <c r="BI101" s="340"/>
    </row>
    <row r="102" spans="7:61">
      <c r="G102"/>
      <c r="I102"/>
      <c r="P102"/>
      <c r="Q102"/>
      <c r="R102"/>
      <c r="S102" s="340"/>
      <c r="T102" s="340"/>
      <c r="U102" s="340"/>
      <c r="V102" s="340"/>
      <c r="W102" s="340"/>
      <c r="X102" s="340"/>
      <c r="Y102" s="340"/>
      <c r="Z102" s="340"/>
      <c r="AA102" s="340"/>
      <c r="AB102" s="340"/>
      <c r="AC102" s="340"/>
      <c r="AD102" s="340"/>
      <c r="AE102" s="340"/>
      <c r="AF102" s="340"/>
      <c r="AG102" s="340"/>
      <c r="AH102" s="340"/>
      <c r="AI102" s="340"/>
      <c r="AJ102" s="340"/>
      <c r="AK102" s="340"/>
      <c r="AL102" s="340"/>
      <c r="AM102" s="340"/>
      <c r="AN102" s="340"/>
      <c r="AO102" s="340"/>
      <c r="AP102" s="340"/>
      <c r="AQ102" s="340"/>
      <c r="AR102" s="340"/>
      <c r="AS102" s="340"/>
      <c r="AT102" s="340"/>
      <c r="AU102" s="340"/>
      <c r="AV102" s="340"/>
      <c r="AW102" s="340"/>
      <c r="AX102" s="340"/>
      <c r="AY102" s="340"/>
      <c r="AZ102" s="340"/>
      <c r="BA102" s="340"/>
      <c r="BB102" s="340"/>
      <c r="BC102" s="340"/>
      <c r="BD102" s="340"/>
      <c r="BE102" s="340"/>
      <c r="BF102" s="340"/>
      <c r="BG102" s="340"/>
      <c r="BH102" s="340"/>
      <c r="BI102" s="340"/>
    </row>
    <row r="103" spans="7:61">
      <c r="G103"/>
      <c r="I103"/>
      <c r="P103"/>
      <c r="Q103"/>
      <c r="R103"/>
      <c r="S103" s="340"/>
      <c r="T103" s="340"/>
      <c r="U103" s="340"/>
      <c r="V103" s="340"/>
      <c r="W103" s="340"/>
      <c r="X103" s="340"/>
      <c r="Y103" s="340"/>
      <c r="Z103" s="340"/>
      <c r="AA103" s="340"/>
      <c r="AB103" s="340"/>
      <c r="AC103" s="340"/>
      <c r="AD103" s="340"/>
      <c r="AE103" s="340"/>
      <c r="AF103" s="340"/>
      <c r="AG103" s="340"/>
      <c r="AH103" s="340"/>
      <c r="AI103" s="340"/>
      <c r="AJ103" s="340"/>
      <c r="AK103" s="340"/>
      <c r="AL103" s="340"/>
      <c r="AM103" s="340"/>
      <c r="AN103" s="340"/>
      <c r="AO103" s="340"/>
      <c r="AP103" s="340"/>
      <c r="AQ103" s="340"/>
      <c r="AR103" s="340"/>
      <c r="AS103" s="340"/>
      <c r="AT103" s="340"/>
      <c r="AU103" s="340"/>
      <c r="AV103" s="340"/>
      <c r="AW103" s="340"/>
      <c r="AX103" s="340"/>
      <c r="AY103" s="340"/>
      <c r="AZ103" s="340"/>
      <c r="BA103" s="340"/>
      <c r="BB103" s="340"/>
      <c r="BC103" s="340"/>
      <c r="BD103" s="340"/>
      <c r="BE103" s="340"/>
      <c r="BF103" s="340"/>
      <c r="BG103" s="340"/>
      <c r="BH103" s="340"/>
      <c r="BI103" s="340"/>
    </row>
    <row r="104" spans="7:61">
      <c r="G104"/>
      <c r="I104"/>
      <c r="P104"/>
      <c r="Q104"/>
      <c r="R104"/>
      <c r="S104" s="340"/>
      <c r="T104" s="340"/>
      <c r="U104" s="340"/>
      <c r="V104" s="340"/>
      <c r="W104" s="340"/>
      <c r="X104" s="340"/>
      <c r="Y104" s="340"/>
      <c r="Z104" s="340"/>
      <c r="AA104" s="340"/>
      <c r="AB104" s="340"/>
      <c r="AC104" s="340"/>
      <c r="AD104" s="340"/>
      <c r="AE104" s="340"/>
      <c r="AF104" s="340"/>
      <c r="AG104" s="340"/>
      <c r="AH104" s="340"/>
      <c r="AI104" s="340"/>
      <c r="AJ104" s="340"/>
      <c r="AK104" s="340"/>
      <c r="AL104" s="340"/>
      <c r="AM104" s="340"/>
      <c r="AN104" s="340"/>
      <c r="AO104" s="340"/>
      <c r="AP104" s="340"/>
      <c r="AQ104" s="340"/>
      <c r="AR104" s="340"/>
      <c r="AS104" s="340"/>
      <c r="AT104" s="340"/>
      <c r="AU104" s="340"/>
      <c r="AV104" s="340"/>
      <c r="AW104" s="340"/>
      <c r="AX104" s="340"/>
      <c r="AY104" s="340"/>
      <c r="AZ104" s="340"/>
      <c r="BA104" s="340"/>
      <c r="BB104" s="340"/>
      <c r="BC104" s="340"/>
      <c r="BD104" s="340"/>
      <c r="BE104" s="340"/>
      <c r="BF104" s="340"/>
      <c r="BG104" s="340"/>
      <c r="BH104" s="340"/>
      <c r="BI104" s="340"/>
    </row>
    <row r="105" spans="7:61">
      <c r="G105"/>
      <c r="I105"/>
      <c r="P105"/>
      <c r="Q105"/>
      <c r="R105"/>
      <c r="S105" s="340"/>
      <c r="T105" s="340"/>
      <c r="U105" s="340"/>
      <c r="V105" s="340"/>
      <c r="W105" s="340"/>
      <c r="X105" s="340"/>
      <c r="Y105" s="340"/>
      <c r="Z105" s="340"/>
      <c r="AA105" s="340"/>
      <c r="AB105" s="340"/>
      <c r="AC105" s="340"/>
      <c r="AD105" s="340"/>
      <c r="AE105" s="340"/>
      <c r="AF105" s="340"/>
      <c r="AG105" s="340"/>
      <c r="AH105" s="340"/>
      <c r="AI105" s="340"/>
      <c r="AJ105" s="340"/>
      <c r="AK105" s="340"/>
      <c r="AL105" s="340"/>
      <c r="AM105" s="340"/>
      <c r="AN105" s="340"/>
      <c r="AO105" s="340"/>
      <c r="AP105" s="340"/>
      <c r="AQ105" s="340"/>
      <c r="AR105" s="340"/>
      <c r="AS105" s="340"/>
      <c r="AT105" s="340"/>
      <c r="AU105" s="340"/>
      <c r="AV105" s="340"/>
      <c r="AW105" s="340"/>
      <c r="AX105" s="340"/>
      <c r="AY105" s="340"/>
      <c r="AZ105" s="340"/>
      <c r="BA105" s="340"/>
      <c r="BB105" s="340"/>
      <c r="BC105" s="340"/>
      <c r="BD105" s="340"/>
      <c r="BE105" s="340"/>
      <c r="BF105" s="340"/>
      <c r="BG105" s="340"/>
      <c r="BH105" s="340"/>
      <c r="BI105" s="340"/>
    </row>
    <row r="106" spans="7:61">
      <c r="G106"/>
      <c r="I106"/>
      <c r="P106"/>
      <c r="Q106"/>
      <c r="R106"/>
      <c r="S106" s="340"/>
      <c r="T106" s="340"/>
      <c r="U106" s="340"/>
      <c r="V106" s="340"/>
      <c r="W106" s="340"/>
      <c r="X106" s="340"/>
      <c r="Y106" s="340"/>
      <c r="Z106" s="340"/>
      <c r="AA106" s="340"/>
      <c r="AB106" s="340"/>
      <c r="AC106" s="340"/>
      <c r="AD106" s="340"/>
      <c r="AE106" s="340"/>
      <c r="AF106" s="340"/>
      <c r="AG106" s="340"/>
      <c r="AH106" s="340"/>
      <c r="AI106" s="340"/>
      <c r="AJ106" s="340"/>
      <c r="AK106" s="340"/>
      <c r="AL106" s="340"/>
      <c r="AM106" s="340"/>
      <c r="AN106" s="340"/>
      <c r="AO106" s="340"/>
      <c r="AP106" s="340"/>
      <c r="AQ106" s="340"/>
      <c r="AR106" s="340"/>
      <c r="AS106" s="340"/>
      <c r="AT106" s="340"/>
      <c r="AU106" s="340"/>
      <c r="AV106" s="340"/>
      <c r="AW106" s="340"/>
      <c r="AX106" s="340"/>
      <c r="AY106" s="340"/>
      <c r="AZ106" s="340"/>
      <c r="BA106" s="340"/>
      <c r="BB106" s="340"/>
      <c r="BC106" s="340"/>
      <c r="BD106" s="340"/>
      <c r="BE106" s="340"/>
      <c r="BF106" s="340"/>
      <c r="BG106" s="340"/>
      <c r="BH106" s="340"/>
      <c r="BI106" s="340"/>
    </row>
    <row r="107" spans="7:61">
      <c r="G107"/>
      <c r="I107"/>
      <c r="P107"/>
      <c r="Q107"/>
      <c r="R107"/>
      <c r="S107" s="340"/>
      <c r="T107" s="340"/>
      <c r="U107" s="340"/>
      <c r="V107" s="340"/>
      <c r="W107" s="340"/>
      <c r="X107" s="340"/>
      <c r="Y107" s="340"/>
      <c r="Z107" s="340"/>
      <c r="AA107" s="340"/>
      <c r="AB107" s="340"/>
      <c r="AC107" s="340"/>
      <c r="AD107" s="340"/>
      <c r="AE107" s="340"/>
      <c r="AF107" s="340"/>
      <c r="AG107" s="340"/>
      <c r="AH107" s="340"/>
      <c r="AI107" s="340"/>
      <c r="AJ107" s="340"/>
      <c r="AK107" s="340"/>
      <c r="AL107" s="340"/>
      <c r="AM107" s="340"/>
      <c r="AN107" s="340"/>
      <c r="AO107" s="340"/>
      <c r="AP107" s="340"/>
      <c r="AQ107" s="340"/>
      <c r="AR107" s="340"/>
      <c r="AS107" s="340"/>
      <c r="AT107" s="340"/>
      <c r="AU107" s="340"/>
      <c r="AV107" s="340"/>
      <c r="AW107" s="340"/>
      <c r="AX107" s="340"/>
      <c r="AY107" s="340"/>
      <c r="AZ107" s="340"/>
      <c r="BA107" s="340"/>
      <c r="BB107" s="340"/>
      <c r="BC107" s="340"/>
      <c r="BD107" s="340"/>
      <c r="BE107" s="340"/>
      <c r="BF107" s="340"/>
      <c r="BG107" s="340"/>
      <c r="BH107" s="340"/>
      <c r="BI107" s="340"/>
    </row>
    <row r="108" spans="7:61">
      <c r="G108"/>
      <c r="I108"/>
      <c r="P108"/>
      <c r="Q108"/>
      <c r="R108"/>
      <c r="S108" s="340"/>
      <c r="T108" s="340"/>
      <c r="U108" s="340"/>
      <c r="V108" s="340"/>
      <c r="W108" s="340"/>
      <c r="X108" s="340"/>
      <c r="Y108" s="340"/>
      <c r="Z108" s="340"/>
      <c r="AA108" s="340"/>
      <c r="AB108" s="340"/>
      <c r="AC108" s="340"/>
      <c r="AD108" s="340"/>
      <c r="AE108" s="340"/>
      <c r="AF108" s="340"/>
      <c r="AG108" s="340"/>
      <c r="AH108" s="340"/>
      <c r="AI108" s="340"/>
      <c r="AJ108" s="340"/>
      <c r="AK108" s="340"/>
      <c r="AL108" s="340"/>
      <c r="AM108" s="340"/>
      <c r="AN108" s="340"/>
      <c r="AO108" s="340"/>
      <c r="AP108" s="340"/>
      <c r="AQ108" s="340"/>
      <c r="AR108" s="340"/>
      <c r="AS108" s="340"/>
      <c r="AT108" s="340"/>
      <c r="AU108" s="340"/>
      <c r="AV108" s="340"/>
      <c r="AW108" s="340"/>
      <c r="AX108" s="340"/>
      <c r="AY108" s="340"/>
      <c r="AZ108" s="340"/>
      <c r="BA108" s="340"/>
      <c r="BB108" s="340"/>
      <c r="BC108" s="340"/>
      <c r="BD108" s="340"/>
      <c r="BE108" s="340"/>
      <c r="BF108" s="340"/>
      <c r="BG108" s="340"/>
      <c r="BH108" s="340"/>
      <c r="BI108" s="340"/>
    </row>
    <row r="109" spans="7:61">
      <c r="G109"/>
      <c r="I109"/>
      <c r="P109"/>
      <c r="Q109"/>
      <c r="R109"/>
      <c r="S109" s="340"/>
      <c r="T109" s="340"/>
      <c r="U109" s="340"/>
      <c r="V109" s="340"/>
      <c r="W109" s="340"/>
      <c r="X109" s="340"/>
      <c r="Y109" s="340"/>
      <c r="Z109" s="340"/>
      <c r="AA109" s="340"/>
      <c r="AB109" s="340"/>
      <c r="AC109" s="340"/>
      <c r="AD109" s="340"/>
      <c r="AE109" s="340"/>
      <c r="AF109" s="340"/>
      <c r="AG109" s="340"/>
      <c r="AH109" s="340"/>
      <c r="AI109" s="340"/>
      <c r="AJ109" s="340"/>
      <c r="AK109" s="340"/>
      <c r="AL109" s="340"/>
      <c r="AM109" s="340"/>
      <c r="AN109" s="340"/>
      <c r="AO109" s="340"/>
      <c r="AP109" s="340"/>
      <c r="AQ109" s="340"/>
      <c r="AR109" s="340"/>
      <c r="AS109" s="340"/>
      <c r="AT109" s="340"/>
      <c r="AU109" s="340"/>
      <c r="AV109" s="340"/>
      <c r="AW109" s="340"/>
      <c r="AX109" s="340"/>
      <c r="AY109" s="340"/>
      <c r="AZ109" s="340"/>
      <c r="BA109" s="340"/>
      <c r="BB109" s="340"/>
      <c r="BC109" s="340"/>
      <c r="BD109" s="340"/>
      <c r="BE109" s="340"/>
      <c r="BF109" s="340"/>
      <c r="BG109" s="340"/>
      <c r="BH109" s="340"/>
      <c r="BI109" s="340"/>
    </row>
    <row r="110" spans="7:61">
      <c r="G110"/>
      <c r="I110"/>
      <c r="P110"/>
      <c r="Q110"/>
      <c r="R110"/>
      <c r="S110" s="340"/>
      <c r="T110" s="340"/>
      <c r="U110" s="340"/>
      <c r="V110" s="340"/>
      <c r="W110" s="340"/>
      <c r="X110" s="340"/>
      <c r="Y110" s="340"/>
      <c r="Z110" s="340"/>
      <c r="AA110" s="340"/>
      <c r="AB110" s="340"/>
      <c r="AC110" s="340"/>
      <c r="AD110" s="340"/>
      <c r="AE110" s="340"/>
      <c r="AF110" s="340"/>
      <c r="AG110" s="340"/>
      <c r="AH110" s="340"/>
      <c r="AI110" s="340"/>
      <c r="AJ110" s="340"/>
      <c r="AK110" s="340"/>
      <c r="AL110" s="340"/>
      <c r="AM110" s="340"/>
      <c r="AN110" s="340"/>
      <c r="AO110" s="340"/>
      <c r="AP110" s="340"/>
      <c r="AQ110" s="340"/>
      <c r="AR110" s="340"/>
      <c r="AS110" s="340"/>
      <c r="AT110" s="340"/>
      <c r="AU110" s="340"/>
      <c r="AV110" s="340"/>
      <c r="AW110" s="340"/>
      <c r="AX110" s="340"/>
      <c r="AY110" s="340"/>
      <c r="AZ110" s="340"/>
      <c r="BA110" s="340"/>
      <c r="BB110" s="340"/>
      <c r="BC110" s="340"/>
      <c r="BD110" s="340"/>
      <c r="BE110" s="340"/>
      <c r="BF110" s="340"/>
      <c r="BG110" s="340"/>
      <c r="BH110" s="340"/>
      <c r="BI110" s="340"/>
    </row>
    <row r="111" spans="7:61">
      <c r="G111"/>
      <c r="I111"/>
      <c r="P111"/>
      <c r="Q111"/>
      <c r="R111"/>
      <c r="S111" s="340"/>
      <c r="T111" s="340"/>
      <c r="U111" s="340"/>
      <c r="V111" s="340"/>
      <c r="W111" s="340"/>
      <c r="X111" s="340"/>
      <c r="Y111" s="340"/>
      <c r="Z111" s="340"/>
      <c r="AA111" s="340"/>
      <c r="AB111" s="340"/>
      <c r="AC111" s="340"/>
      <c r="AD111" s="340"/>
      <c r="AE111" s="340"/>
      <c r="AF111" s="340"/>
      <c r="AG111" s="340"/>
      <c r="AH111" s="340"/>
      <c r="AI111" s="340"/>
      <c r="AJ111" s="340"/>
      <c r="AK111" s="340"/>
      <c r="AL111" s="340"/>
      <c r="AM111" s="340"/>
      <c r="AN111" s="340"/>
      <c r="AO111" s="340"/>
      <c r="AP111" s="340"/>
      <c r="AQ111" s="340"/>
      <c r="AR111" s="340"/>
      <c r="AS111" s="340"/>
      <c r="AT111" s="340"/>
      <c r="AU111" s="340"/>
      <c r="AV111" s="340"/>
      <c r="AW111" s="340"/>
      <c r="AX111" s="340"/>
      <c r="AY111" s="340"/>
      <c r="AZ111" s="340"/>
      <c r="BA111" s="340"/>
      <c r="BB111" s="340"/>
      <c r="BC111" s="340"/>
      <c r="BD111" s="340"/>
      <c r="BE111" s="340"/>
      <c r="BF111" s="340"/>
      <c r="BG111" s="340"/>
      <c r="BH111" s="340"/>
      <c r="BI111" s="340"/>
    </row>
    <row r="112" spans="7:61">
      <c r="G112"/>
      <c r="I112"/>
      <c r="P112"/>
      <c r="Q112"/>
      <c r="R112"/>
      <c r="S112" s="340"/>
      <c r="T112" s="340"/>
      <c r="U112" s="340"/>
      <c r="V112" s="340"/>
      <c r="W112" s="340"/>
      <c r="X112" s="340"/>
      <c r="Y112" s="340"/>
      <c r="Z112" s="340"/>
      <c r="AA112" s="340"/>
      <c r="AB112" s="340"/>
      <c r="AC112" s="340"/>
      <c r="AD112" s="340"/>
      <c r="AE112" s="340"/>
      <c r="AF112" s="340"/>
      <c r="AG112" s="340"/>
      <c r="AH112" s="340"/>
      <c r="AI112" s="340"/>
      <c r="AJ112" s="340"/>
      <c r="AK112" s="340"/>
      <c r="AL112" s="340"/>
      <c r="AM112" s="340"/>
      <c r="AN112" s="340"/>
      <c r="AO112" s="340"/>
      <c r="AP112" s="340"/>
      <c r="AQ112" s="340"/>
      <c r="AR112" s="340"/>
      <c r="AS112" s="340"/>
      <c r="AT112" s="340"/>
      <c r="AU112" s="340"/>
      <c r="AV112" s="340"/>
      <c r="AW112" s="340"/>
      <c r="AX112" s="340"/>
      <c r="AY112" s="340"/>
      <c r="AZ112" s="340"/>
      <c r="BA112" s="340"/>
      <c r="BB112" s="340"/>
      <c r="BC112" s="340"/>
      <c r="BD112" s="340"/>
      <c r="BE112" s="340"/>
      <c r="BF112" s="340"/>
      <c r="BG112" s="340"/>
      <c r="BH112" s="340"/>
      <c r="BI112" s="340"/>
    </row>
    <row r="113" spans="7:61">
      <c r="G113"/>
      <c r="I113"/>
      <c r="P113"/>
      <c r="Q113"/>
      <c r="R113"/>
      <c r="S113" s="340"/>
      <c r="T113" s="340"/>
      <c r="U113" s="340"/>
      <c r="V113" s="340"/>
      <c r="W113" s="340"/>
      <c r="X113" s="340"/>
      <c r="Y113" s="340"/>
      <c r="Z113" s="340"/>
      <c r="AA113" s="340"/>
      <c r="AB113" s="340"/>
      <c r="AC113" s="340"/>
      <c r="AD113" s="340"/>
      <c r="AE113" s="340"/>
      <c r="AF113" s="340"/>
      <c r="AG113" s="340"/>
      <c r="AH113" s="340"/>
      <c r="AI113" s="340"/>
      <c r="AJ113" s="340"/>
      <c r="AK113" s="340"/>
      <c r="AL113" s="340"/>
      <c r="AM113" s="340"/>
      <c r="AN113" s="340"/>
      <c r="AO113" s="340"/>
      <c r="AP113" s="340"/>
      <c r="AQ113" s="340"/>
      <c r="AR113" s="340"/>
      <c r="AS113" s="340"/>
      <c r="AT113" s="340"/>
      <c r="AU113" s="340"/>
      <c r="AV113" s="340"/>
      <c r="AW113" s="340"/>
      <c r="AX113" s="340"/>
      <c r="AY113" s="340"/>
      <c r="AZ113" s="340"/>
      <c r="BA113" s="340"/>
      <c r="BB113" s="340"/>
      <c r="BC113" s="340"/>
      <c r="BD113" s="340"/>
      <c r="BE113" s="340"/>
      <c r="BF113" s="340"/>
      <c r="BG113" s="340"/>
      <c r="BH113" s="340"/>
      <c r="BI113" s="340"/>
    </row>
    <row r="114" spans="7:61">
      <c r="G114"/>
      <c r="I114"/>
      <c r="P114"/>
      <c r="Q114"/>
      <c r="R114"/>
      <c r="S114" s="340"/>
      <c r="T114" s="340"/>
      <c r="U114" s="340"/>
      <c r="V114" s="340"/>
      <c r="W114" s="340"/>
      <c r="X114" s="340"/>
      <c r="Y114" s="340"/>
      <c r="Z114" s="340"/>
      <c r="AA114" s="340"/>
      <c r="AB114" s="340"/>
      <c r="AC114" s="340"/>
      <c r="AD114" s="340"/>
      <c r="AE114" s="340"/>
      <c r="AF114" s="340"/>
      <c r="AG114" s="340"/>
      <c r="AH114" s="340"/>
      <c r="AI114" s="340"/>
      <c r="AJ114" s="340"/>
      <c r="AK114" s="340"/>
      <c r="AL114" s="340"/>
      <c r="AM114" s="340"/>
      <c r="AN114" s="340"/>
      <c r="AO114" s="340"/>
      <c r="AP114" s="340"/>
      <c r="AQ114" s="340"/>
      <c r="AR114" s="340"/>
      <c r="AS114" s="340"/>
      <c r="AT114" s="340"/>
      <c r="AU114" s="340"/>
      <c r="AV114" s="340"/>
      <c r="AW114" s="340"/>
      <c r="AX114" s="340"/>
      <c r="AY114" s="340"/>
      <c r="AZ114" s="340"/>
      <c r="BA114" s="340"/>
      <c r="BB114" s="340"/>
      <c r="BC114" s="340"/>
      <c r="BD114" s="340"/>
      <c r="BE114" s="340"/>
      <c r="BF114" s="340"/>
      <c r="BG114" s="340"/>
      <c r="BH114" s="340"/>
      <c r="BI114" s="340"/>
    </row>
    <row r="115" spans="7:61">
      <c r="G115"/>
      <c r="I115"/>
      <c r="P115"/>
      <c r="Q115"/>
      <c r="R115"/>
      <c r="S115" s="340"/>
      <c r="T115" s="340"/>
      <c r="U115" s="340"/>
      <c r="V115" s="340"/>
      <c r="W115" s="340"/>
      <c r="X115" s="340"/>
      <c r="Y115" s="340"/>
      <c r="Z115" s="340"/>
      <c r="AA115" s="340"/>
      <c r="AB115" s="340"/>
      <c r="AC115" s="340"/>
      <c r="AD115" s="340"/>
      <c r="AE115" s="340"/>
      <c r="AF115" s="340"/>
      <c r="AG115" s="340"/>
      <c r="AH115" s="340"/>
      <c r="AI115" s="340"/>
      <c r="AJ115" s="340"/>
      <c r="AK115" s="340"/>
      <c r="AL115" s="340"/>
      <c r="AM115" s="340"/>
      <c r="AN115" s="340"/>
      <c r="AO115" s="340"/>
      <c r="AP115" s="340"/>
      <c r="AQ115" s="340"/>
      <c r="AR115" s="340"/>
      <c r="AS115" s="340"/>
      <c r="AT115" s="340"/>
      <c r="AU115" s="340"/>
      <c r="AV115" s="340"/>
      <c r="AW115" s="340"/>
      <c r="AX115" s="340"/>
      <c r="AY115" s="340"/>
      <c r="AZ115" s="340"/>
      <c r="BA115" s="340"/>
      <c r="BB115" s="340"/>
      <c r="BC115" s="340"/>
      <c r="BD115" s="340"/>
      <c r="BE115" s="340"/>
      <c r="BF115" s="340"/>
      <c r="BG115" s="340"/>
      <c r="BH115" s="340"/>
      <c r="BI115" s="340"/>
    </row>
    <row r="116" spans="7:61">
      <c r="G116"/>
      <c r="I116"/>
      <c r="P116"/>
      <c r="Q116"/>
      <c r="R116"/>
      <c r="S116" s="340"/>
      <c r="T116" s="340"/>
      <c r="U116" s="340"/>
      <c r="V116" s="340"/>
      <c r="W116" s="340"/>
      <c r="X116" s="340"/>
      <c r="Y116" s="340"/>
      <c r="Z116" s="340"/>
      <c r="AA116" s="340"/>
      <c r="AB116" s="340"/>
      <c r="AC116" s="340"/>
      <c r="AD116" s="340"/>
      <c r="AE116" s="340"/>
      <c r="AF116" s="340"/>
      <c r="AG116" s="340"/>
      <c r="AH116" s="340"/>
      <c r="AI116" s="340"/>
      <c r="AJ116" s="340"/>
      <c r="AK116" s="340"/>
      <c r="AL116" s="340"/>
      <c r="AM116" s="340"/>
      <c r="AN116" s="340"/>
      <c r="AO116" s="340"/>
      <c r="AP116" s="340"/>
      <c r="AQ116" s="340"/>
      <c r="AR116" s="340"/>
      <c r="AS116" s="340"/>
      <c r="AT116" s="340"/>
      <c r="AU116" s="340"/>
      <c r="AV116" s="340"/>
      <c r="AW116" s="340"/>
      <c r="AX116" s="340"/>
      <c r="AY116" s="340"/>
      <c r="AZ116" s="340"/>
      <c r="BA116" s="340"/>
      <c r="BB116" s="340"/>
      <c r="BC116" s="340"/>
      <c r="BD116" s="340"/>
      <c r="BE116" s="340"/>
      <c r="BF116" s="340"/>
      <c r="BG116" s="340"/>
      <c r="BH116" s="340"/>
      <c r="BI116" s="340"/>
    </row>
    <row r="117" spans="7:61">
      <c r="G117"/>
      <c r="I117"/>
      <c r="P117"/>
      <c r="Q117"/>
      <c r="R117"/>
      <c r="S117" s="340"/>
      <c r="T117" s="340"/>
      <c r="U117" s="340"/>
      <c r="V117" s="340"/>
      <c r="W117" s="340"/>
      <c r="X117" s="340"/>
      <c r="Y117" s="340"/>
      <c r="Z117" s="340"/>
      <c r="AA117" s="340"/>
      <c r="AB117" s="340"/>
      <c r="AC117" s="340"/>
      <c r="AD117" s="340"/>
      <c r="AE117" s="340"/>
      <c r="AF117" s="340"/>
      <c r="AG117" s="340"/>
      <c r="AH117" s="340"/>
      <c r="AI117" s="340"/>
      <c r="AJ117" s="340"/>
      <c r="AK117" s="340"/>
      <c r="AL117" s="340"/>
      <c r="AM117" s="340"/>
      <c r="AN117" s="340"/>
      <c r="AO117" s="340"/>
      <c r="AP117" s="340"/>
      <c r="AQ117" s="340"/>
      <c r="AR117" s="340"/>
      <c r="AS117" s="340"/>
      <c r="AT117" s="340"/>
      <c r="AU117" s="340"/>
      <c r="AV117" s="340"/>
      <c r="AW117" s="340"/>
      <c r="AX117" s="340"/>
      <c r="AY117" s="340"/>
      <c r="AZ117" s="340"/>
      <c r="BA117" s="340"/>
      <c r="BB117" s="340"/>
      <c r="BC117" s="340"/>
      <c r="BD117" s="340"/>
      <c r="BE117" s="340"/>
      <c r="BF117" s="340"/>
      <c r="BG117" s="340"/>
      <c r="BH117" s="340"/>
      <c r="BI117" s="340"/>
    </row>
    <row r="118" spans="7:61">
      <c r="G118"/>
      <c r="I118"/>
      <c r="P118"/>
      <c r="Q118"/>
      <c r="R118"/>
      <c r="S118" s="340"/>
      <c r="T118" s="340"/>
      <c r="U118" s="340"/>
      <c r="V118" s="340"/>
      <c r="W118" s="340"/>
      <c r="X118" s="340"/>
      <c r="Y118" s="340"/>
      <c r="Z118" s="340"/>
      <c r="AA118" s="340"/>
      <c r="AB118" s="340"/>
      <c r="AC118" s="340"/>
      <c r="AD118" s="340"/>
      <c r="AE118" s="340"/>
      <c r="AF118" s="340"/>
      <c r="AG118" s="340"/>
      <c r="AH118" s="340"/>
      <c r="AI118" s="340"/>
      <c r="AJ118" s="340"/>
      <c r="AK118" s="340"/>
      <c r="AL118" s="340"/>
      <c r="AM118" s="340"/>
      <c r="AN118" s="340"/>
      <c r="AO118" s="340"/>
      <c r="AP118" s="340"/>
      <c r="AQ118" s="340"/>
      <c r="AR118" s="340"/>
      <c r="AS118" s="340"/>
      <c r="AT118" s="340"/>
      <c r="AU118" s="340"/>
      <c r="AV118" s="340"/>
      <c r="AW118" s="340"/>
      <c r="AX118" s="340"/>
      <c r="AY118" s="340"/>
      <c r="AZ118" s="340"/>
      <c r="BA118" s="340"/>
      <c r="BB118" s="340"/>
      <c r="BC118" s="340"/>
      <c r="BD118" s="340"/>
      <c r="BE118" s="340"/>
      <c r="BF118" s="340"/>
      <c r="BG118" s="340"/>
      <c r="BH118" s="340"/>
      <c r="BI118" s="340"/>
    </row>
    <row r="119" spans="7:61">
      <c r="G119"/>
      <c r="I119"/>
      <c r="P119"/>
      <c r="Q119"/>
      <c r="R119"/>
      <c r="S119" s="340"/>
      <c r="T119" s="340"/>
      <c r="U119" s="340"/>
      <c r="V119" s="340"/>
      <c r="W119" s="340"/>
      <c r="X119" s="340"/>
      <c r="Y119" s="340"/>
      <c r="Z119" s="340"/>
      <c r="AA119" s="340"/>
      <c r="AB119" s="340"/>
      <c r="AC119" s="340"/>
      <c r="AD119" s="340"/>
      <c r="AE119" s="340"/>
      <c r="AF119" s="340"/>
      <c r="AG119" s="340"/>
      <c r="AH119" s="340"/>
      <c r="AI119" s="340"/>
      <c r="AJ119" s="340"/>
      <c r="AK119" s="340"/>
      <c r="AL119" s="340"/>
      <c r="AM119" s="340"/>
      <c r="AN119" s="340"/>
      <c r="AO119" s="340"/>
      <c r="AP119" s="340"/>
      <c r="AQ119" s="340"/>
      <c r="AR119" s="340"/>
      <c r="AS119" s="340"/>
      <c r="AT119" s="340"/>
      <c r="AU119" s="340"/>
      <c r="AV119" s="340"/>
      <c r="AW119" s="340"/>
      <c r="AX119" s="340"/>
      <c r="AY119" s="340"/>
      <c r="AZ119" s="340"/>
      <c r="BA119" s="340"/>
      <c r="BB119" s="340"/>
      <c r="BC119" s="340"/>
      <c r="BD119" s="340"/>
      <c r="BE119" s="340"/>
      <c r="BF119" s="340"/>
      <c r="BG119" s="340"/>
      <c r="BH119" s="340"/>
      <c r="BI119" s="340"/>
    </row>
    <row r="120" spans="7:61">
      <c r="G120"/>
      <c r="I120"/>
      <c r="P120"/>
      <c r="Q120"/>
      <c r="R120"/>
      <c r="S120" s="340"/>
      <c r="T120" s="340"/>
      <c r="U120" s="340"/>
      <c r="V120" s="340"/>
      <c r="W120" s="340"/>
      <c r="X120" s="340"/>
      <c r="Y120" s="340"/>
      <c r="Z120" s="340"/>
      <c r="AA120" s="340"/>
      <c r="AB120" s="340"/>
      <c r="AC120" s="340"/>
      <c r="AD120" s="340"/>
      <c r="AE120" s="340"/>
      <c r="AF120" s="340"/>
      <c r="AG120" s="340"/>
      <c r="AH120" s="340"/>
      <c r="AI120" s="340"/>
      <c r="AJ120" s="340"/>
      <c r="AK120" s="340"/>
      <c r="AL120" s="340"/>
      <c r="AM120" s="340"/>
      <c r="AN120" s="340"/>
      <c r="AO120" s="340"/>
      <c r="AP120" s="340"/>
      <c r="AQ120" s="340"/>
      <c r="AR120" s="340"/>
      <c r="AS120" s="340"/>
      <c r="AT120" s="340"/>
      <c r="AU120" s="340"/>
      <c r="AV120" s="340"/>
      <c r="AW120" s="340"/>
      <c r="AX120" s="340"/>
      <c r="AY120" s="340"/>
      <c r="AZ120" s="340"/>
      <c r="BA120" s="340"/>
      <c r="BB120" s="340"/>
      <c r="BC120" s="340"/>
      <c r="BD120" s="340"/>
      <c r="BE120" s="340"/>
      <c r="BF120" s="340"/>
      <c r="BG120" s="340"/>
      <c r="BH120" s="340"/>
      <c r="BI120" s="340"/>
    </row>
    <row r="121" spans="7:61">
      <c r="G121"/>
      <c r="I121"/>
      <c r="P121"/>
      <c r="Q121"/>
      <c r="R121"/>
      <c r="S121" s="340"/>
      <c r="T121" s="340"/>
      <c r="U121" s="340"/>
      <c r="V121" s="340"/>
      <c r="W121" s="340"/>
      <c r="X121" s="340"/>
      <c r="Y121" s="340"/>
      <c r="Z121" s="340"/>
      <c r="AA121" s="340"/>
      <c r="AB121" s="340"/>
      <c r="AC121" s="340"/>
      <c r="AD121" s="340"/>
      <c r="AE121" s="340"/>
      <c r="AF121" s="340"/>
      <c r="AG121" s="340"/>
      <c r="AH121" s="340"/>
      <c r="AI121" s="340"/>
      <c r="AJ121" s="340"/>
      <c r="AK121" s="340"/>
      <c r="AL121" s="340"/>
      <c r="AM121" s="340"/>
      <c r="AN121" s="340"/>
      <c r="AO121" s="340"/>
      <c r="AP121" s="340"/>
      <c r="AQ121" s="340"/>
      <c r="AR121" s="340"/>
      <c r="AS121" s="340"/>
      <c r="AT121" s="340"/>
      <c r="AU121" s="340"/>
      <c r="AV121" s="340"/>
      <c r="AW121" s="340"/>
      <c r="AX121" s="340"/>
      <c r="AY121" s="340"/>
      <c r="AZ121" s="340"/>
      <c r="BA121" s="340"/>
      <c r="BB121" s="340"/>
      <c r="BC121" s="340"/>
      <c r="BD121" s="340"/>
      <c r="BE121" s="340"/>
      <c r="BF121" s="340"/>
      <c r="BG121" s="340"/>
      <c r="BH121" s="340"/>
      <c r="BI121" s="340"/>
    </row>
    <row r="122" spans="7:61">
      <c r="G122"/>
      <c r="I122"/>
      <c r="P122"/>
      <c r="Q122"/>
      <c r="R122"/>
      <c r="S122" s="340"/>
      <c r="T122" s="340"/>
      <c r="U122" s="340"/>
      <c r="V122" s="340"/>
      <c r="W122" s="340"/>
      <c r="X122" s="340"/>
      <c r="Y122" s="340"/>
      <c r="Z122" s="340"/>
      <c r="AA122" s="340"/>
      <c r="AB122" s="340"/>
      <c r="AC122" s="340"/>
      <c r="AD122" s="340"/>
      <c r="AE122" s="340"/>
      <c r="AF122" s="340"/>
      <c r="AG122" s="340"/>
      <c r="AH122" s="340"/>
      <c r="AI122" s="340"/>
      <c r="AJ122" s="340"/>
      <c r="AK122" s="340"/>
      <c r="AL122" s="340"/>
      <c r="AM122" s="340"/>
      <c r="AN122" s="340"/>
      <c r="AO122" s="340"/>
      <c r="AP122" s="340"/>
      <c r="AQ122" s="340"/>
      <c r="AR122" s="340"/>
      <c r="AS122" s="340"/>
      <c r="AT122" s="340"/>
      <c r="AU122" s="340"/>
      <c r="AV122" s="340"/>
      <c r="AW122" s="340"/>
      <c r="AX122" s="340"/>
      <c r="AY122" s="340"/>
      <c r="AZ122" s="340"/>
      <c r="BA122" s="340"/>
      <c r="BB122" s="340"/>
      <c r="BC122" s="340"/>
      <c r="BD122" s="340"/>
      <c r="BE122" s="340"/>
      <c r="BF122" s="340"/>
      <c r="BG122" s="340"/>
      <c r="BH122" s="340"/>
      <c r="BI122" s="340"/>
    </row>
    <row r="123" spans="7:61">
      <c r="G123"/>
      <c r="I123"/>
      <c r="P123"/>
      <c r="Q123"/>
      <c r="R123"/>
      <c r="S123" s="340"/>
      <c r="T123" s="340"/>
      <c r="U123" s="340"/>
      <c r="V123" s="340"/>
      <c r="W123" s="340"/>
      <c r="X123" s="340"/>
      <c r="Y123" s="340"/>
      <c r="Z123" s="340"/>
      <c r="AA123" s="340"/>
      <c r="AB123" s="340"/>
      <c r="AC123" s="340"/>
      <c r="AD123" s="340"/>
      <c r="AE123" s="340"/>
      <c r="AF123" s="340"/>
      <c r="AG123" s="340"/>
      <c r="AH123" s="340"/>
      <c r="AI123" s="340"/>
      <c r="AJ123" s="340"/>
      <c r="AK123" s="340"/>
      <c r="AL123" s="340"/>
      <c r="AM123" s="340"/>
      <c r="AN123" s="340"/>
      <c r="AO123" s="340"/>
      <c r="AP123" s="340"/>
      <c r="AQ123" s="340"/>
      <c r="AR123" s="340"/>
      <c r="AS123" s="340"/>
      <c r="AT123" s="340"/>
      <c r="AU123" s="340"/>
      <c r="AV123" s="340"/>
      <c r="AW123" s="340"/>
      <c r="AX123" s="340"/>
      <c r="AY123" s="340"/>
      <c r="AZ123" s="340"/>
      <c r="BA123" s="340"/>
      <c r="BB123" s="340"/>
      <c r="BC123" s="340"/>
      <c r="BD123" s="340"/>
      <c r="BE123" s="340"/>
      <c r="BF123" s="340"/>
      <c r="BG123" s="340"/>
      <c r="BH123" s="340"/>
      <c r="BI123" s="340"/>
    </row>
    <row r="124" spans="7:61">
      <c r="G124"/>
      <c r="I124"/>
      <c r="P124"/>
      <c r="Q124"/>
      <c r="R124"/>
      <c r="S124" s="340"/>
      <c r="T124" s="340"/>
      <c r="U124" s="340"/>
      <c r="V124" s="340"/>
      <c r="W124" s="340"/>
      <c r="X124" s="340"/>
      <c r="Y124" s="340"/>
      <c r="Z124" s="340"/>
      <c r="AA124" s="340"/>
      <c r="AB124" s="340"/>
      <c r="AC124" s="340"/>
      <c r="AD124" s="340"/>
      <c r="AE124" s="340"/>
      <c r="AF124" s="340"/>
      <c r="AG124" s="340"/>
      <c r="AH124" s="340"/>
      <c r="AI124" s="340"/>
      <c r="AJ124" s="340"/>
      <c r="AK124" s="340"/>
      <c r="AL124" s="340"/>
      <c r="AM124" s="340"/>
      <c r="AN124" s="340"/>
      <c r="AO124" s="340"/>
      <c r="AP124" s="340"/>
      <c r="AQ124" s="340"/>
      <c r="AR124" s="340"/>
      <c r="AS124" s="340"/>
      <c r="AT124" s="340"/>
      <c r="AU124" s="340"/>
      <c r="AV124" s="340"/>
      <c r="AW124" s="340"/>
      <c r="AX124" s="340"/>
      <c r="AY124" s="340"/>
      <c r="AZ124" s="340"/>
      <c r="BA124" s="340"/>
      <c r="BB124" s="340"/>
      <c r="BC124" s="340"/>
      <c r="BD124" s="340"/>
      <c r="BE124" s="340"/>
      <c r="BF124" s="340"/>
      <c r="BG124" s="340"/>
      <c r="BH124" s="340"/>
      <c r="BI124" s="340"/>
    </row>
    <row r="125" spans="7:61">
      <c r="G125"/>
      <c r="I125"/>
      <c r="P125"/>
      <c r="Q125"/>
      <c r="R125"/>
      <c r="S125" s="340"/>
      <c r="T125" s="340"/>
      <c r="U125" s="340"/>
      <c r="V125" s="340"/>
      <c r="W125" s="340"/>
      <c r="X125" s="340"/>
      <c r="Y125" s="340"/>
      <c r="Z125" s="340"/>
      <c r="AA125" s="340"/>
      <c r="AB125" s="340"/>
      <c r="AC125" s="340"/>
      <c r="AD125" s="340"/>
      <c r="AE125" s="340"/>
      <c r="AF125" s="340"/>
      <c r="AG125" s="340"/>
      <c r="AH125" s="340"/>
      <c r="AI125" s="340"/>
      <c r="AJ125" s="340"/>
      <c r="AK125" s="340"/>
      <c r="AL125" s="340"/>
      <c r="AM125" s="340"/>
      <c r="AN125" s="340"/>
      <c r="AO125" s="340"/>
      <c r="AP125" s="340"/>
      <c r="AQ125" s="340"/>
      <c r="AR125" s="340"/>
      <c r="AS125" s="340"/>
      <c r="AT125" s="340"/>
      <c r="AU125" s="340"/>
      <c r="AV125" s="340"/>
      <c r="AW125" s="340"/>
      <c r="AX125" s="340"/>
      <c r="AY125" s="340"/>
      <c r="AZ125" s="340"/>
      <c r="BA125" s="340"/>
      <c r="BB125" s="340"/>
      <c r="BC125" s="340"/>
      <c r="BD125" s="340"/>
      <c r="BE125" s="340"/>
      <c r="BF125" s="340"/>
      <c r="BG125" s="340"/>
      <c r="BH125" s="340"/>
      <c r="BI125" s="340"/>
    </row>
    <row r="126" spans="7:61">
      <c r="G126"/>
      <c r="I126"/>
      <c r="P126"/>
      <c r="Q126"/>
      <c r="R126"/>
      <c r="S126" s="340"/>
      <c r="T126" s="340"/>
      <c r="U126" s="340"/>
      <c r="V126" s="340"/>
      <c r="W126" s="340"/>
      <c r="X126" s="340"/>
      <c r="Y126" s="340"/>
      <c r="Z126" s="340"/>
      <c r="AA126" s="340"/>
      <c r="AB126" s="340"/>
      <c r="AC126" s="340"/>
      <c r="AD126" s="340"/>
      <c r="AE126" s="340"/>
      <c r="AF126" s="340"/>
      <c r="AG126" s="340"/>
      <c r="AH126" s="340"/>
      <c r="AI126" s="340"/>
      <c r="AJ126" s="340"/>
      <c r="AK126" s="340"/>
      <c r="AL126" s="340"/>
      <c r="AM126" s="340"/>
      <c r="AN126" s="340"/>
      <c r="AO126" s="340"/>
      <c r="AP126" s="340"/>
      <c r="AQ126" s="340"/>
      <c r="AR126" s="340"/>
      <c r="AS126" s="340"/>
      <c r="AT126" s="340"/>
      <c r="AU126" s="340"/>
      <c r="AV126" s="340"/>
      <c r="AW126" s="340"/>
      <c r="AX126" s="340"/>
      <c r="AY126" s="340"/>
      <c r="AZ126" s="340"/>
      <c r="BA126" s="340"/>
      <c r="BB126" s="340"/>
      <c r="BC126" s="340"/>
      <c r="BD126" s="340"/>
      <c r="BE126" s="340"/>
      <c r="BF126" s="340"/>
      <c r="BG126" s="340"/>
      <c r="BH126" s="340"/>
      <c r="BI126" s="340"/>
    </row>
    <row r="127" spans="7:61">
      <c r="G127"/>
      <c r="I127"/>
      <c r="P127"/>
      <c r="Q127"/>
      <c r="R127"/>
      <c r="S127" s="340"/>
      <c r="T127" s="340"/>
      <c r="U127" s="340"/>
      <c r="V127" s="340"/>
      <c r="W127" s="340"/>
      <c r="X127" s="340"/>
      <c r="Y127" s="340"/>
      <c r="Z127" s="340"/>
      <c r="AA127" s="340"/>
      <c r="AB127" s="340"/>
      <c r="AC127" s="340"/>
      <c r="AD127" s="340"/>
      <c r="AE127" s="340"/>
      <c r="AF127" s="340"/>
      <c r="AG127" s="340"/>
      <c r="AH127" s="340"/>
      <c r="AI127" s="340"/>
      <c r="AJ127" s="340"/>
      <c r="AK127" s="340"/>
      <c r="AL127" s="340"/>
      <c r="AM127" s="340"/>
      <c r="AN127" s="340"/>
      <c r="AO127" s="340"/>
      <c r="AP127" s="340"/>
      <c r="AQ127" s="340"/>
      <c r="AR127" s="340"/>
      <c r="AS127" s="340"/>
      <c r="AT127" s="340"/>
      <c r="AU127" s="340"/>
      <c r="AV127" s="340"/>
      <c r="AW127" s="340"/>
      <c r="AX127" s="340"/>
      <c r="AY127" s="340"/>
      <c r="AZ127" s="340"/>
      <c r="BA127" s="340"/>
      <c r="BB127" s="340"/>
      <c r="BC127" s="340"/>
      <c r="BD127" s="340"/>
      <c r="BE127" s="340"/>
      <c r="BF127" s="340"/>
      <c r="BG127" s="340"/>
      <c r="BH127" s="340"/>
      <c r="BI127" s="340"/>
    </row>
    <row r="128" spans="7:61">
      <c r="G128"/>
      <c r="I128"/>
      <c r="P128"/>
      <c r="Q128"/>
      <c r="R128"/>
      <c r="S128" s="340"/>
      <c r="T128" s="340"/>
      <c r="U128" s="340"/>
      <c r="V128" s="340"/>
      <c r="W128" s="340"/>
      <c r="X128" s="340"/>
      <c r="Y128" s="340"/>
      <c r="Z128" s="340"/>
      <c r="AA128" s="340"/>
      <c r="AB128" s="340"/>
      <c r="AC128" s="340"/>
      <c r="AD128" s="340"/>
      <c r="AE128" s="340"/>
      <c r="AF128" s="340"/>
      <c r="AG128" s="340"/>
      <c r="AH128" s="340"/>
      <c r="AI128" s="340"/>
      <c r="AJ128" s="340"/>
      <c r="AK128" s="340"/>
      <c r="AL128" s="340"/>
      <c r="AM128" s="340"/>
      <c r="AN128" s="340"/>
      <c r="AO128" s="340"/>
      <c r="AP128" s="340"/>
      <c r="AQ128" s="340"/>
      <c r="AR128" s="340"/>
      <c r="AS128" s="340"/>
      <c r="AT128" s="340"/>
      <c r="AU128" s="340"/>
      <c r="AV128" s="340"/>
      <c r="AW128" s="340"/>
      <c r="AX128" s="340"/>
      <c r="AY128" s="340"/>
      <c r="AZ128" s="340"/>
      <c r="BA128" s="340"/>
      <c r="BB128" s="340"/>
      <c r="BC128" s="340"/>
      <c r="BD128" s="340"/>
      <c r="BE128" s="340"/>
      <c r="BF128" s="340"/>
      <c r="BG128" s="340"/>
      <c r="BH128" s="340"/>
      <c r="BI128" s="340"/>
    </row>
    <row r="129" spans="7:61">
      <c r="G129"/>
      <c r="I129"/>
      <c r="P129"/>
      <c r="Q129"/>
      <c r="R129"/>
      <c r="S129" s="340"/>
      <c r="T129" s="340"/>
      <c r="U129" s="340"/>
      <c r="V129" s="340"/>
      <c r="W129" s="340"/>
      <c r="X129" s="340"/>
      <c r="Y129" s="340"/>
      <c r="Z129" s="340"/>
      <c r="AA129" s="340"/>
      <c r="AB129" s="340"/>
      <c r="AC129" s="340"/>
      <c r="AD129" s="340"/>
      <c r="AE129" s="340"/>
      <c r="AF129" s="340"/>
      <c r="AG129" s="340"/>
      <c r="AH129" s="340"/>
      <c r="AI129" s="340"/>
      <c r="AJ129" s="340"/>
      <c r="AK129" s="340"/>
      <c r="AL129" s="340"/>
      <c r="AM129" s="340"/>
      <c r="AN129" s="340"/>
      <c r="AO129" s="340"/>
      <c r="AP129" s="340"/>
      <c r="AQ129" s="340"/>
      <c r="AR129" s="340"/>
      <c r="AS129" s="340"/>
      <c r="AT129" s="340"/>
      <c r="AU129" s="340"/>
      <c r="AV129" s="340"/>
      <c r="AW129" s="340"/>
      <c r="AX129" s="340"/>
      <c r="AY129" s="340"/>
      <c r="AZ129" s="340"/>
      <c r="BA129" s="340"/>
      <c r="BB129" s="340"/>
      <c r="BC129" s="340"/>
      <c r="BD129" s="340"/>
      <c r="BE129" s="340"/>
      <c r="BF129" s="340"/>
      <c r="BG129" s="340"/>
      <c r="BH129" s="340"/>
      <c r="BI129" s="340"/>
    </row>
    <row r="130" spans="7:61">
      <c r="G130"/>
      <c r="I130"/>
      <c r="P130"/>
      <c r="Q130"/>
      <c r="R130"/>
      <c r="S130" s="340"/>
      <c r="T130" s="340"/>
      <c r="U130" s="340"/>
      <c r="V130" s="340"/>
      <c r="W130" s="340"/>
      <c r="X130" s="340"/>
      <c r="Y130" s="340"/>
      <c r="Z130" s="340"/>
      <c r="AA130" s="340"/>
      <c r="AB130" s="340"/>
      <c r="AC130" s="340"/>
      <c r="AD130" s="340"/>
      <c r="AE130" s="340"/>
      <c r="AF130" s="340"/>
      <c r="AG130" s="340"/>
      <c r="AH130" s="340"/>
      <c r="AI130" s="340"/>
      <c r="AJ130" s="340"/>
      <c r="AK130" s="340"/>
      <c r="AL130" s="340"/>
      <c r="AM130" s="340"/>
      <c r="AN130" s="340"/>
      <c r="AO130" s="340"/>
      <c r="AP130" s="340"/>
      <c r="AQ130" s="340"/>
      <c r="AR130" s="340"/>
      <c r="AS130" s="340"/>
      <c r="AT130" s="340"/>
      <c r="AU130" s="340"/>
      <c r="AV130" s="340"/>
      <c r="AW130" s="340"/>
      <c r="AX130" s="340"/>
      <c r="AY130" s="340"/>
      <c r="AZ130" s="340"/>
      <c r="BA130" s="340"/>
      <c r="BB130" s="340"/>
      <c r="BC130" s="340"/>
      <c r="BD130" s="340"/>
      <c r="BE130" s="340"/>
      <c r="BF130" s="340"/>
      <c r="BG130" s="340"/>
      <c r="BH130" s="340"/>
      <c r="BI130" s="340"/>
    </row>
    <row r="131" spans="7:61">
      <c r="G131"/>
      <c r="I131"/>
      <c r="P131"/>
      <c r="Q131"/>
      <c r="R131"/>
      <c r="S131" s="340"/>
      <c r="T131" s="340"/>
      <c r="U131" s="340"/>
      <c r="V131" s="340"/>
      <c r="W131" s="340"/>
      <c r="X131" s="340"/>
      <c r="Y131" s="340"/>
      <c r="Z131" s="340"/>
      <c r="AA131" s="340"/>
      <c r="AB131" s="340"/>
      <c r="AC131" s="340"/>
      <c r="AD131" s="340"/>
      <c r="AE131" s="340"/>
      <c r="AF131" s="340"/>
      <c r="AG131" s="340"/>
      <c r="AH131" s="340"/>
      <c r="AI131" s="340"/>
      <c r="AJ131" s="340"/>
      <c r="AK131" s="340"/>
      <c r="AL131" s="340"/>
      <c r="AM131" s="340"/>
      <c r="AN131" s="340"/>
      <c r="AO131" s="340"/>
      <c r="AP131" s="340"/>
      <c r="AQ131" s="340"/>
      <c r="AR131" s="340"/>
      <c r="AS131" s="340"/>
      <c r="AT131" s="340"/>
      <c r="AU131" s="340"/>
      <c r="AV131" s="340"/>
      <c r="AW131" s="340"/>
      <c r="AX131" s="340"/>
      <c r="AY131" s="340"/>
      <c r="AZ131" s="340"/>
      <c r="BA131" s="340"/>
      <c r="BB131" s="340"/>
      <c r="BC131" s="340"/>
      <c r="BD131" s="340"/>
      <c r="BE131" s="340"/>
      <c r="BF131" s="340"/>
      <c r="BG131" s="340"/>
      <c r="BH131" s="340"/>
      <c r="BI131" s="340"/>
    </row>
    <row r="132" spans="7:61">
      <c r="G132"/>
      <c r="I132"/>
      <c r="P132"/>
      <c r="Q132"/>
      <c r="R132"/>
      <c r="S132" s="340"/>
      <c r="T132" s="340"/>
      <c r="U132" s="340"/>
      <c r="V132" s="340"/>
      <c r="W132" s="340"/>
      <c r="X132" s="340"/>
      <c r="Y132" s="340"/>
      <c r="Z132" s="340"/>
      <c r="AA132" s="340"/>
      <c r="AB132" s="340"/>
      <c r="AC132" s="340"/>
      <c r="AD132" s="340"/>
      <c r="AE132" s="340"/>
      <c r="AF132" s="340"/>
      <c r="AG132" s="340"/>
      <c r="AH132" s="340"/>
      <c r="AI132" s="340"/>
      <c r="AJ132" s="340"/>
      <c r="AK132" s="340"/>
      <c r="AL132" s="340"/>
      <c r="AM132" s="340"/>
      <c r="AN132" s="340"/>
      <c r="AO132" s="340"/>
      <c r="AP132" s="340"/>
      <c r="AQ132" s="340"/>
      <c r="AR132" s="340"/>
      <c r="AS132" s="340"/>
      <c r="AT132" s="340"/>
      <c r="AU132" s="340"/>
      <c r="AV132" s="340"/>
      <c r="AW132" s="340"/>
      <c r="AX132" s="340"/>
      <c r="AY132" s="340"/>
      <c r="AZ132" s="340"/>
      <c r="BA132" s="340"/>
      <c r="BB132" s="340"/>
      <c r="BC132" s="340"/>
      <c r="BD132" s="340"/>
      <c r="BE132" s="340"/>
      <c r="BF132" s="340"/>
      <c r="BG132" s="340"/>
      <c r="BH132" s="340"/>
      <c r="BI132" s="340"/>
    </row>
    <row r="133" spans="7:61">
      <c r="G133"/>
      <c r="I133"/>
      <c r="P133"/>
      <c r="Q133"/>
      <c r="R133"/>
      <c r="S133" s="340"/>
      <c r="T133" s="340"/>
      <c r="U133" s="340"/>
      <c r="V133" s="340"/>
      <c r="W133" s="340"/>
      <c r="X133" s="340"/>
      <c r="Y133" s="340"/>
      <c r="Z133" s="340"/>
      <c r="AA133" s="340"/>
      <c r="AB133" s="340"/>
      <c r="AC133" s="340"/>
      <c r="AD133" s="340"/>
      <c r="AE133" s="340"/>
      <c r="AF133" s="340"/>
      <c r="AG133" s="340"/>
      <c r="AH133" s="340"/>
      <c r="AI133" s="340"/>
      <c r="AJ133" s="340"/>
      <c r="AK133" s="340"/>
      <c r="AL133" s="340"/>
      <c r="AM133" s="340"/>
      <c r="AN133" s="340"/>
      <c r="AO133" s="340"/>
      <c r="AP133" s="340"/>
      <c r="AQ133" s="340"/>
      <c r="AR133" s="340"/>
      <c r="AS133" s="340"/>
      <c r="AT133" s="340"/>
      <c r="AU133" s="340"/>
      <c r="AV133" s="340"/>
      <c r="AW133" s="340"/>
      <c r="AX133" s="340"/>
      <c r="AY133" s="340"/>
      <c r="AZ133" s="340"/>
      <c r="BA133" s="340"/>
      <c r="BB133" s="340"/>
      <c r="BC133" s="340"/>
      <c r="BD133" s="340"/>
      <c r="BE133" s="340"/>
      <c r="BF133" s="340"/>
      <c r="BG133" s="340"/>
      <c r="BH133" s="340"/>
      <c r="BI133" s="340"/>
    </row>
    <row r="134" spans="7:61">
      <c r="G134"/>
      <c r="I134"/>
      <c r="P134"/>
      <c r="Q134"/>
      <c r="R134"/>
      <c r="S134" s="340"/>
      <c r="T134" s="340"/>
      <c r="U134" s="340"/>
      <c r="V134" s="340"/>
      <c r="W134" s="340"/>
      <c r="X134" s="340"/>
      <c r="Y134" s="340"/>
      <c r="Z134" s="340"/>
      <c r="AA134" s="340"/>
      <c r="AB134" s="340"/>
      <c r="AC134" s="340"/>
      <c r="AD134" s="340"/>
      <c r="AE134" s="340"/>
      <c r="AF134" s="340"/>
      <c r="AG134" s="340"/>
      <c r="AH134" s="340"/>
      <c r="AI134" s="340"/>
      <c r="AJ134" s="340"/>
      <c r="AK134" s="340"/>
      <c r="AL134" s="340"/>
      <c r="AM134" s="340"/>
      <c r="AN134" s="340"/>
      <c r="AO134" s="340"/>
      <c r="AP134" s="340"/>
      <c r="AQ134" s="340"/>
      <c r="AR134" s="340"/>
      <c r="AS134" s="340"/>
      <c r="AT134" s="340"/>
      <c r="AU134" s="340"/>
      <c r="AV134" s="340"/>
      <c r="AW134" s="340"/>
      <c r="AX134" s="340"/>
      <c r="AY134" s="340"/>
      <c r="AZ134" s="340"/>
      <c r="BA134" s="340"/>
      <c r="BB134" s="340"/>
      <c r="BC134" s="340"/>
      <c r="BD134" s="340"/>
      <c r="BE134" s="340"/>
      <c r="BF134" s="340"/>
      <c r="BG134" s="340"/>
      <c r="BH134" s="340"/>
      <c r="BI134" s="340"/>
    </row>
    <row r="135" spans="7:61">
      <c r="G135"/>
      <c r="I135"/>
      <c r="P135"/>
      <c r="Q135"/>
      <c r="R135"/>
      <c r="S135" s="340"/>
      <c r="T135" s="340"/>
      <c r="U135" s="340"/>
      <c r="V135" s="340"/>
      <c r="W135" s="340"/>
      <c r="X135" s="340"/>
      <c r="Y135" s="340"/>
      <c r="Z135" s="340"/>
      <c r="AA135" s="340"/>
      <c r="AB135" s="340"/>
      <c r="AC135" s="340"/>
      <c r="AD135" s="340"/>
      <c r="AE135" s="340"/>
      <c r="AF135" s="340"/>
      <c r="AG135" s="340"/>
      <c r="AH135" s="340"/>
      <c r="AI135" s="340"/>
      <c r="AJ135" s="340"/>
      <c r="AK135" s="340"/>
      <c r="AL135" s="340"/>
      <c r="AM135" s="340"/>
      <c r="AN135" s="340"/>
      <c r="AO135" s="340"/>
      <c r="AP135" s="340"/>
      <c r="AQ135" s="340"/>
      <c r="AR135" s="340"/>
      <c r="AS135" s="340"/>
      <c r="AT135" s="340"/>
      <c r="AU135" s="340"/>
      <c r="AV135" s="340"/>
      <c r="AW135" s="340"/>
      <c r="AX135" s="340"/>
      <c r="AY135" s="340"/>
      <c r="AZ135" s="340"/>
      <c r="BA135" s="340"/>
      <c r="BB135" s="340"/>
      <c r="BC135" s="340"/>
      <c r="BD135" s="340"/>
      <c r="BE135" s="340"/>
      <c r="BF135" s="340"/>
      <c r="BG135" s="340"/>
      <c r="BH135" s="340"/>
      <c r="BI135" s="340"/>
    </row>
    <row r="136" spans="7:61">
      <c r="G136"/>
      <c r="I136"/>
      <c r="P136"/>
      <c r="Q136"/>
      <c r="R136"/>
      <c r="S136" s="340"/>
      <c r="T136" s="340"/>
      <c r="U136" s="340"/>
      <c r="V136" s="340"/>
      <c r="W136" s="340"/>
      <c r="X136" s="340"/>
      <c r="Y136" s="340"/>
      <c r="Z136" s="340"/>
      <c r="AA136" s="340"/>
      <c r="AB136" s="340"/>
      <c r="AC136" s="340"/>
      <c r="AD136" s="340"/>
      <c r="AE136" s="340"/>
      <c r="AF136" s="340"/>
      <c r="AG136" s="340"/>
      <c r="AH136" s="340"/>
      <c r="AI136" s="340"/>
      <c r="AJ136" s="340"/>
      <c r="AK136" s="340"/>
      <c r="AL136" s="340"/>
      <c r="AM136" s="340"/>
      <c r="AN136" s="340"/>
      <c r="AO136" s="340"/>
      <c r="AP136" s="340"/>
      <c r="AQ136" s="340"/>
      <c r="AR136" s="340"/>
      <c r="AS136" s="340"/>
      <c r="AT136" s="340"/>
      <c r="AU136" s="340"/>
      <c r="AV136" s="340"/>
      <c r="AW136" s="340"/>
      <c r="AX136" s="340"/>
      <c r="AY136" s="340"/>
      <c r="AZ136" s="340"/>
      <c r="BA136" s="340"/>
      <c r="BB136" s="340"/>
      <c r="BC136" s="340"/>
      <c r="BD136" s="340"/>
      <c r="BE136" s="340"/>
      <c r="BF136" s="340"/>
      <c r="BG136" s="340"/>
      <c r="BH136" s="340"/>
      <c r="BI136" s="340"/>
    </row>
    <row r="137" spans="7:61">
      <c r="G137"/>
      <c r="I137"/>
      <c r="P137"/>
      <c r="Q137"/>
      <c r="R137"/>
      <c r="S137" s="340"/>
      <c r="T137" s="340"/>
      <c r="U137" s="340"/>
      <c r="V137" s="340"/>
      <c r="W137" s="340"/>
      <c r="X137" s="340"/>
      <c r="Y137" s="340"/>
      <c r="Z137" s="340"/>
      <c r="AA137" s="340"/>
      <c r="AB137" s="340"/>
      <c r="AC137" s="340"/>
      <c r="AD137" s="340"/>
      <c r="AE137" s="340"/>
      <c r="AF137" s="340"/>
      <c r="AG137" s="340"/>
      <c r="AH137" s="340"/>
      <c r="AI137" s="340"/>
      <c r="AJ137" s="340"/>
      <c r="AK137" s="340"/>
      <c r="AL137" s="340"/>
      <c r="AM137" s="340"/>
      <c r="AN137" s="340"/>
      <c r="AO137" s="340"/>
      <c r="AP137" s="340"/>
      <c r="AQ137" s="340"/>
      <c r="AR137" s="340"/>
      <c r="AS137" s="340"/>
      <c r="AT137" s="340"/>
      <c r="AU137" s="340"/>
      <c r="AV137" s="340"/>
      <c r="AW137" s="340"/>
      <c r="AX137" s="340"/>
      <c r="AY137" s="340"/>
      <c r="AZ137" s="340"/>
      <c r="BA137" s="340"/>
      <c r="BB137" s="340"/>
      <c r="BC137" s="340"/>
      <c r="BD137" s="340"/>
      <c r="BE137" s="340"/>
      <c r="BF137" s="340"/>
      <c r="BG137" s="340"/>
      <c r="BH137" s="340"/>
      <c r="BI137" s="340"/>
    </row>
    <row r="138" spans="7:61">
      <c r="G138"/>
      <c r="I138"/>
      <c r="P138"/>
      <c r="Q138"/>
      <c r="R138"/>
      <c r="S138" s="340"/>
      <c r="T138" s="340"/>
      <c r="U138" s="340"/>
      <c r="V138" s="340"/>
      <c r="W138" s="340"/>
      <c r="X138" s="340"/>
      <c r="Y138" s="340"/>
      <c r="Z138" s="340"/>
      <c r="AA138" s="340"/>
      <c r="AB138" s="340"/>
      <c r="AC138" s="340"/>
      <c r="AD138" s="340"/>
      <c r="AE138" s="340"/>
      <c r="AF138" s="340"/>
      <c r="AG138" s="340"/>
      <c r="AH138" s="340"/>
      <c r="AI138" s="340"/>
      <c r="AJ138" s="340"/>
      <c r="AK138" s="340"/>
      <c r="AL138" s="340"/>
      <c r="AM138" s="340"/>
      <c r="AN138" s="340"/>
      <c r="AO138" s="340"/>
      <c r="AP138" s="340"/>
      <c r="AQ138" s="340"/>
      <c r="AR138" s="340"/>
      <c r="AS138" s="340"/>
      <c r="AT138" s="340"/>
      <c r="AU138" s="340"/>
      <c r="AV138" s="340"/>
      <c r="AW138" s="340"/>
      <c r="AX138" s="340"/>
      <c r="AY138" s="340"/>
      <c r="AZ138" s="340"/>
      <c r="BA138" s="340"/>
      <c r="BB138" s="340"/>
      <c r="BC138" s="340"/>
      <c r="BD138" s="340"/>
      <c r="BE138" s="340"/>
      <c r="BF138" s="340"/>
      <c r="BG138" s="340"/>
      <c r="BH138" s="340"/>
      <c r="BI138" s="340"/>
    </row>
    <row r="139" spans="7:61">
      <c r="G139"/>
      <c r="I139"/>
      <c r="P139"/>
      <c r="Q139"/>
      <c r="R139"/>
      <c r="S139" s="340"/>
      <c r="T139" s="340"/>
      <c r="U139" s="340"/>
      <c r="V139" s="340"/>
      <c r="W139" s="340"/>
      <c r="X139" s="340"/>
      <c r="Y139" s="340"/>
      <c r="Z139" s="340"/>
      <c r="AA139" s="340"/>
      <c r="AB139" s="340"/>
      <c r="AC139" s="340"/>
      <c r="AD139" s="340"/>
      <c r="AE139" s="340"/>
      <c r="AF139" s="340"/>
      <c r="AG139" s="340"/>
      <c r="AH139" s="340"/>
      <c r="AI139" s="340"/>
      <c r="AJ139" s="340"/>
      <c r="AK139" s="340"/>
      <c r="AL139" s="340"/>
      <c r="AM139" s="340"/>
      <c r="AN139" s="340"/>
      <c r="AO139" s="340"/>
      <c r="AP139" s="340"/>
      <c r="AQ139" s="340"/>
      <c r="AR139" s="340"/>
      <c r="AS139" s="340"/>
      <c r="AT139" s="340"/>
      <c r="AU139" s="340"/>
      <c r="AV139" s="340"/>
      <c r="AW139" s="340"/>
      <c r="AX139" s="340"/>
      <c r="AY139" s="340"/>
      <c r="AZ139" s="340"/>
      <c r="BA139" s="340"/>
      <c r="BB139" s="340"/>
      <c r="BC139" s="340"/>
      <c r="BD139" s="340"/>
      <c r="BE139" s="340"/>
      <c r="BF139" s="340"/>
      <c r="BG139" s="340"/>
      <c r="BH139" s="340"/>
      <c r="BI139" s="340"/>
    </row>
    <row r="140" spans="7:61">
      <c r="G140"/>
      <c r="I140"/>
      <c r="P140"/>
      <c r="Q140"/>
      <c r="R140"/>
      <c r="S140" s="340"/>
      <c r="T140" s="340"/>
      <c r="U140" s="340"/>
      <c r="V140" s="340"/>
      <c r="W140" s="340"/>
      <c r="X140" s="340"/>
      <c r="Y140" s="340"/>
      <c r="Z140" s="340"/>
      <c r="AA140" s="340"/>
      <c r="AB140" s="340"/>
      <c r="AC140" s="340"/>
      <c r="AD140" s="340"/>
      <c r="AE140" s="340"/>
      <c r="AF140" s="340"/>
      <c r="AG140" s="340"/>
      <c r="AH140" s="340"/>
      <c r="AI140" s="340"/>
      <c r="AJ140" s="340"/>
      <c r="AK140" s="340"/>
      <c r="AL140" s="340"/>
      <c r="AM140" s="340"/>
      <c r="AN140" s="340"/>
      <c r="AO140" s="340"/>
      <c r="AP140" s="340"/>
      <c r="AQ140" s="340"/>
      <c r="AR140" s="340"/>
      <c r="AS140" s="340"/>
      <c r="AT140" s="340"/>
      <c r="AU140" s="340"/>
      <c r="AV140" s="340"/>
      <c r="AW140" s="340"/>
      <c r="AX140" s="340"/>
      <c r="AY140" s="340"/>
      <c r="AZ140" s="340"/>
      <c r="BA140" s="340"/>
      <c r="BB140" s="340"/>
      <c r="BC140" s="340"/>
      <c r="BD140" s="340"/>
      <c r="BE140" s="340"/>
      <c r="BF140" s="340"/>
      <c r="BG140" s="340"/>
      <c r="BH140" s="340"/>
      <c r="BI140" s="340"/>
    </row>
    <row r="141" spans="7:61">
      <c r="G141"/>
      <c r="I141"/>
      <c r="P141"/>
      <c r="Q141"/>
      <c r="R141"/>
      <c r="S141" s="340"/>
      <c r="T141" s="340"/>
      <c r="U141" s="340"/>
      <c r="V141" s="340"/>
      <c r="W141" s="340"/>
      <c r="X141" s="340"/>
      <c r="Y141" s="340"/>
      <c r="Z141" s="340"/>
      <c r="AA141" s="340"/>
      <c r="AB141" s="340"/>
      <c r="AC141" s="340"/>
      <c r="AD141" s="340"/>
      <c r="AE141" s="340"/>
      <c r="AF141" s="340"/>
      <c r="AG141" s="340"/>
      <c r="AH141" s="340"/>
      <c r="AI141" s="340"/>
      <c r="AJ141" s="340"/>
      <c r="AK141" s="340"/>
      <c r="AL141" s="340"/>
      <c r="AM141" s="340"/>
      <c r="AN141" s="340"/>
      <c r="AO141" s="340"/>
      <c r="AP141" s="340"/>
      <c r="AQ141" s="340"/>
      <c r="AR141" s="340"/>
      <c r="AS141" s="340"/>
      <c r="AT141" s="340"/>
      <c r="AU141" s="340"/>
      <c r="AV141" s="340"/>
      <c r="AW141" s="340"/>
      <c r="AX141" s="340"/>
      <c r="AY141" s="340"/>
      <c r="AZ141" s="340"/>
      <c r="BA141" s="340"/>
      <c r="BB141" s="340"/>
      <c r="BC141" s="340"/>
      <c r="BD141" s="340"/>
      <c r="BE141" s="340"/>
      <c r="BF141" s="340"/>
      <c r="BG141" s="340"/>
      <c r="BH141" s="340"/>
      <c r="BI141" s="340"/>
    </row>
    <row r="142" spans="7:61">
      <c r="G142"/>
      <c r="I142"/>
      <c r="P142"/>
      <c r="Q142"/>
      <c r="R142"/>
      <c r="S142" s="340"/>
      <c r="T142" s="340"/>
      <c r="U142" s="340"/>
      <c r="V142" s="340"/>
      <c r="W142" s="340"/>
      <c r="X142" s="340"/>
      <c r="Y142" s="340"/>
      <c r="Z142" s="340"/>
      <c r="AA142" s="340"/>
      <c r="AB142" s="340"/>
      <c r="AC142" s="340"/>
      <c r="AD142" s="340"/>
      <c r="AE142" s="340"/>
      <c r="AF142" s="340"/>
      <c r="AG142" s="340"/>
      <c r="AH142" s="340"/>
      <c r="AI142" s="340"/>
      <c r="AJ142" s="340"/>
      <c r="AK142" s="340"/>
      <c r="AL142" s="340"/>
      <c r="AM142" s="340"/>
      <c r="AN142" s="340"/>
      <c r="AO142" s="340"/>
      <c r="AP142" s="340"/>
      <c r="AQ142" s="340"/>
      <c r="AR142" s="340"/>
      <c r="AS142" s="340"/>
      <c r="AT142" s="340"/>
      <c r="AU142" s="340"/>
      <c r="AV142" s="340"/>
      <c r="AW142" s="340"/>
      <c r="AX142" s="340"/>
      <c r="AY142" s="340"/>
      <c r="AZ142" s="340"/>
      <c r="BA142" s="340"/>
      <c r="BB142" s="340"/>
      <c r="BC142" s="340"/>
      <c r="BD142" s="340"/>
      <c r="BE142" s="340"/>
      <c r="BF142" s="340"/>
      <c r="BG142" s="340"/>
      <c r="BH142" s="340"/>
      <c r="BI142" s="340"/>
    </row>
    <row r="143" spans="7:61">
      <c r="G143"/>
      <c r="I143"/>
      <c r="P143"/>
      <c r="Q143"/>
      <c r="R143"/>
      <c r="S143" s="340"/>
      <c r="T143" s="340"/>
      <c r="U143" s="340"/>
      <c r="V143" s="340"/>
      <c r="W143" s="340"/>
      <c r="X143" s="340"/>
      <c r="Y143" s="340"/>
      <c r="Z143" s="340"/>
      <c r="AA143" s="340"/>
      <c r="AB143" s="340"/>
      <c r="AC143" s="340"/>
      <c r="AD143" s="340"/>
      <c r="AE143" s="340"/>
      <c r="AF143" s="340"/>
      <c r="AG143" s="340"/>
      <c r="AH143" s="340"/>
      <c r="AI143" s="340"/>
      <c r="AJ143" s="340"/>
      <c r="AK143" s="340"/>
      <c r="AL143" s="340"/>
      <c r="AM143" s="340"/>
      <c r="AN143" s="340"/>
      <c r="AO143" s="340"/>
      <c r="AP143" s="340"/>
      <c r="AQ143" s="340"/>
      <c r="AR143" s="340"/>
      <c r="AS143" s="340"/>
      <c r="AT143" s="340"/>
      <c r="AU143" s="340"/>
      <c r="AV143" s="340"/>
      <c r="AW143" s="340"/>
      <c r="AX143" s="340"/>
      <c r="AY143" s="340"/>
      <c r="AZ143" s="340"/>
      <c r="BA143" s="340"/>
      <c r="BB143" s="340"/>
      <c r="BC143" s="340"/>
      <c r="BD143" s="340"/>
      <c r="BE143" s="340"/>
      <c r="BF143" s="340"/>
      <c r="BG143" s="340"/>
      <c r="BH143" s="340"/>
      <c r="BI143" s="340"/>
    </row>
    <row r="144" spans="7:61">
      <c r="G144"/>
      <c r="I144"/>
      <c r="P144"/>
      <c r="Q144"/>
      <c r="R144"/>
      <c r="S144" s="340"/>
      <c r="T144" s="340"/>
      <c r="U144" s="340"/>
      <c r="V144" s="340"/>
      <c r="W144" s="340"/>
      <c r="X144" s="340"/>
      <c r="Y144" s="340"/>
      <c r="Z144" s="340"/>
      <c r="AA144" s="340"/>
      <c r="AB144" s="340"/>
      <c r="AC144" s="340"/>
      <c r="AD144" s="340"/>
      <c r="AE144" s="340"/>
      <c r="AF144" s="340"/>
      <c r="AG144" s="340"/>
      <c r="AH144" s="340"/>
      <c r="AI144" s="340"/>
      <c r="AJ144" s="340"/>
      <c r="AK144" s="340"/>
      <c r="AL144" s="340"/>
      <c r="AM144" s="340"/>
      <c r="AN144" s="340"/>
      <c r="AO144" s="340"/>
      <c r="AP144" s="340"/>
      <c r="AQ144" s="340"/>
      <c r="AR144" s="340"/>
      <c r="AS144" s="340"/>
      <c r="AT144" s="340"/>
      <c r="AU144" s="340"/>
      <c r="AV144" s="340"/>
      <c r="AW144" s="340"/>
      <c r="AX144" s="340"/>
      <c r="AY144" s="340"/>
      <c r="AZ144" s="340"/>
      <c r="BA144" s="340"/>
      <c r="BB144" s="340"/>
      <c r="BC144" s="340"/>
      <c r="BD144" s="340"/>
      <c r="BE144" s="340"/>
      <c r="BF144" s="340"/>
      <c r="BG144" s="340"/>
      <c r="BH144" s="340"/>
      <c r="BI144" s="340"/>
    </row>
    <row r="145" spans="7:61">
      <c r="G145"/>
      <c r="I145"/>
      <c r="P145"/>
      <c r="Q145"/>
      <c r="R145"/>
      <c r="S145" s="340"/>
      <c r="T145" s="340"/>
      <c r="U145" s="340"/>
      <c r="V145" s="340"/>
      <c r="W145" s="340"/>
      <c r="X145" s="340"/>
      <c r="Y145" s="340"/>
      <c r="Z145" s="340"/>
      <c r="AA145" s="340"/>
      <c r="AB145" s="340"/>
      <c r="AC145" s="340"/>
      <c r="AD145" s="340"/>
      <c r="AE145" s="340"/>
      <c r="AF145" s="340"/>
      <c r="AG145" s="340"/>
      <c r="AH145" s="340"/>
      <c r="AI145" s="340"/>
      <c r="AJ145" s="340"/>
      <c r="AK145" s="340"/>
      <c r="AL145" s="340"/>
      <c r="AM145" s="340"/>
      <c r="AN145" s="340"/>
      <c r="AO145" s="340"/>
      <c r="AP145" s="340"/>
      <c r="AQ145" s="340"/>
      <c r="AR145" s="340"/>
      <c r="AS145" s="340"/>
      <c r="AT145" s="340"/>
      <c r="AU145" s="340"/>
      <c r="AV145" s="340"/>
      <c r="AW145" s="340"/>
      <c r="AX145" s="340"/>
      <c r="AY145" s="340"/>
      <c r="AZ145" s="340"/>
      <c r="BA145" s="340"/>
      <c r="BB145" s="340"/>
      <c r="BC145" s="340"/>
      <c r="BD145" s="340"/>
      <c r="BE145" s="340"/>
      <c r="BF145" s="340"/>
      <c r="BG145" s="340"/>
      <c r="BH145" s="340"/>
      <c r="BI145" s="340"/>
    </row>
    <row r="146" spans="7:61">
      <c r="G146"/>
      <c r="I146"/>
      <c r="P146"/>
      <c r="Q146"/>
      <c r="R146"/>
      <c r="S146" s="340"/>
      <c r="T146" s="340"/>
      <c r="U146" s="340"/>
      <c r="V146" s="340"/>
      <c r="W146" s="340"/>
      <c r="X146" s="340"/>
      <c r="Y146" s="340"/>
      <c r="Z146" s="340"/>
      <c r="AA146" s="340"/>
      <c r="AB146" s="340"/>
      <c r="AC146" s="340"/>
      <c r="AD146" s="340"/>
      <c r="AE146" s="340"/>
      <c r="AF146" s="340"/>
      <c r="AG146" s="340"/>
      <c r="AH146" s="340"/>
      <c r="AI146" s="340"/>
      <c r="AJ146" s="340"/>
      <c r="AK146" s="340"/>
      <c r="AL146" s="340"/>
      <c r="AM146" s="340"/>
      <c r="AN146" s="340"/>
      <c r="AO146" s="340"/>
      <c r="AP146" s="340"/>
      <c r="AQ146" s="340"/>
      <c r="AR146" s="340"/>
      <c r="AS146" s="340"/>
      <c r="AT146" s="340"/>
      <c r="AU146" s="340"/>
      <c r="AV146" s="340"/>
      <c r="AW146" s="340"/>
      <c r="AX146" s="340"/>
      <c r="AY146" s="340"/>
      <c r="AZ146" s="340"/>
      <c r="BA146" s="340"/>
      <c r="BB146" s="340"/>
      <c r="BC146" s="340"/>
      <c r="BD146" s="340"/>
      <c r="BE146" s="340"/>
      <c r="BF146" s="340"/>
      <c r="BG146" s="340"/>
      <c r="BH146" s="340"/>
      <c r="BI146" s="340"/>
    </row>
    <row r="147" spans="7:61">
      <c r="G147"/>
      <c r="I147"/>
      <c r="P147"/>
      <c r="Q147"/>
      <c r="R147"/>
      <c r="S147" s="340"/>
      <c r="T147" s="340"/>
      <c r="U147" s="340"/>
      <c r="V147" s="340"/>
      <c r="W147" s="340"/>
      <c r="X147" s="340"/>
      <c r="Y147" s="340"/>
      <c r="Z147" s="340"/>
      <c r="AA147" s="340"/>
      <c r="AB147" s="340"/>
      <c r="AC147" s="340"/>
      <c r="AD147" s="340"/>
      <c r="AE147" s="340"/>
      <c r="AF147" s="340"/>
      <c r="AG147" s="340"/>
      <c r="AH147" s="340"/>
      <c r="AI147" s="340"/>
      <c r="AJ147" s="340"/>
      <c r="AK147" s="340"/>
      <c r="AL147" s="340"/>
      <c r="AM147" s="340"/>
      <c r="AN147" s="340"/>
      <c r="AO147" s="340"/>
      <c r="AP147" s="340"/>
      <c r="AQ147" s="340"/>
      <c r="AR147" s="340"/>
      <c r="AS147" s="340"/>
      <c r="AT147" s="340"/>
      <c r="AU147" s="340"/>
      <c r="AV147" s="340"/>
      <c r="AW147" s="340"/>
      <c r="AX147" s="340"/>
      <c r="AY147" s="340"/>
      <c r="AZ147" s="340"/>
      <c r="BA147" s="340"/>
      <c r="BB147" s="340"/>
      <c r="BC147" s="340"/>
      <c r="BD147" s="340"/>
      <c r="BE147" s="340"/>
      <c r="BF147" s="340"/>
      <c r="BG147" s="340"/>
      <c r="BH147" s="340"/>
      <c r="BI147" s="340"/>
    </row>
    <row r="148" spans="7:61">
      <c r="G148"/>
      <c r="I148"/>
      <c r="P148"/>
      <c r="Q148"/>
      <c r="R148"/>
      <c r="S148" s="340"/>
      <c r="T148" s="340"/>
      <c r="U148" s="340"/>
      <c r="V148" s="340"/>
      <c r="W148" s="340"/>
      <c r="X148" s="340"/>
      <c r="Y148" s="340"/>
      <c r="Z148" s="340"/>
      <c r="AA148" s="340"/>
      <c r="AB148" s="340"/>
      <c r="AC148" s="340"/>
      <c r="AD148" s="340"/>
      <c r="AE148" s="340"/>
      <c r="AF148" s="340"/>
      <c r="AG148" s="340"/>
      <c r="AH148" s="340"/>
      <c r="AI148" s="340"/>
      <c r="AJ148" s="340"/>
      <c r="AK148" s="340"/>
      <c r="AL148" s="340"/>
      <c r="AM148" s="340"/>
      <c r="AN148" s="340"/>
      <c r="AO148" s="340"/>
      <c r="AP148" s="340"/>
      <c r="AQ148" s="340"/>
      <c r="AR148" s="340"/>
      <c r="AS148" s="340"/>
      <c r="AT148" s="340"/>
      <c r="AU148" s="340"/>
      <c r="AV148" s="340"/>
      <c r="AW148" s="340"/>
      <c r="AX148" s="340"/>
      <c r="AY148" s="340"/>
      <c r="AZ148" s="340"/>
      <c r="BA148" s="340"/>
      <c r="BB148" s="340"/>
      <c r="BC148" s="340"/>
      <c r="BD148" s="340"/>
      <c r="BE148" s="340"/>
      <c r="BF148" s="340"/>
      <c r="BG148" s="340"/>
      <c r="BH148" s="340"/>
      <c r="BI148" s="340"/>
    </row>
    <row r="149" spans="7:61">
      <c r="G149"/>
      <c r="I149"/>
      <c r="P149"/>
      <c r="Q149"/>
      <c r="R149"/>
      <c r="S149" s="340"/>
      <c r="T149" s="340"/>
      <c r="U149" s="340"/>
      <c r="V149" s="340"/>
      <c r="W149" s="340"/>
      <c r="X149" s="340"/>
      <c r="Y149" s="340"/>
      <c r="Z149" s="340"/>
      <c r="AA149" s="340"/>
      <c r="AB149" s="340"/>
      <c r="AC149" s="340"/>
      <c r="AD149" s="340"/>
      <c r="AE149" s="340"/>
      <c r="AF149" s="340"/>
      <c r="AG149" s="340"/>
      <c r="AH149" s="340"/>
      <c r="AI149" s="340"/>
      <c r="AJ149" s="340"/>
      <c r="AK149" s="340"/>
      <c r="AL149" s="340"/>
      <c r="AM149" s="340"/>
      <c r="AN149" s="340"/>
      <c r="AO149" s="340"/>
      <c r="AP149" s="340"/>
      <c r="AQ149" s="340"/>
      <c r="AR149" s="340"/>
      <c r="AS149" s="340"/>
      <c r="AT149" s="340"/>
      <c r="AU149" s="340"/>
      <c r="AV149" s="340"/>
      <c r="AW149" s="340"/>
      <c r="AX149" s="340"/>
      <c r="AY149" s="340"/>
      <c r="AZ149" s="340"/>
      <c r="BA149" s="340"/>
      <c r="BB149" s="340"/>
      <c r="BC149" s="340"/>
      <c r="BD149" s="340"/>
      <c r="BE149" s="340"/>
      <c r="BF149" s="340"/>
      <c r="BG149" s="340"/>
      <c r="BH149" s="340"/>
      <c r="BI149" s="340"/>
    </row>
    <row r="150" spans="7:61">
      <c r="G150"/>
      <c r="I150"/>
      <c r="P150"/>
      <c r="Q150"/>
      <c r="R150"/>
      <c r="S150" s="340"/>
      <c r="T150" s="340"/>
      <c r="U150" s="340"/>
      <c r="V150" s="340"/>
      <c r="W150" s="340"/>
      <c r="X150" s="340"/>
      <c r="Y150" s="340"/>
      <c r="Z150" s="340"/>
      <c r="AA150" s="340"/>
      <c r="AB150" s="340"/>
      <c r="AC150" s="340"/>
      <c r="AD150" s="340"/>
      <c r="AE150" s="340"/>
      <c r="AF150" s="340"/>
      <c r="AG150" s="340"/>
      <c r="AH150" s="340"/>
      <c r="AI150" s="340"/>
      <c r="AJ150" s="340"/>
      <c r="AK150" s="340"/>
      <c r="AL150" s="340"/>
      <c r="AM150" s="340"/>
      <c r="AN150" s="340"/>
      <c r="AO150" s="340"/>
      <c r="AP150" s="340"/>
      <c r="AQ150" s="340"/>
      <c r="AR150" s="340"/>
      <c r="AS150" s="340"/>
      <c r="AT150" s="340"/>
      <c r="AU150" s="340"/>
      <c r="AV150" s="340"/>
      <c r="AW150" s="340"/>
      <c r="AX150" s="340"/>
      <c r="AY150" s="340"/>
      <c r="AZ150" s="340"/>
      <c r="BA150" s="340"/>
      <c r="BB150" s="340"/>
      <c r="BC150" s="340"/>
      <c r="BD150" s="340"/>
      <c r="BE150" s="340"/>
      <c r="BF150" s="340"/>
      <c r="BG150" s="340"/>
      <c r="BH150" s="340"/>
      <c r="BI150" s="340"/>
    </row>
    <row r="151" spans="7:61">
      <c r="G151"/>
      <c r="I151"/>
      <c r="P151"/>
      <c r="Q151"/>
      <c r="R151"/>
      <c r="S151" s="340"/>
      <c r="T151" s="340"/>
      <c r="U151" s="340"/>
      <c r="V151" s="340"/>
      <c r="W151" s="340"/>
      <c r="X151" s="340"/>
      <c r="Y151" s="340"/>
      <c r="Z151" s="340"/>
      <c r="AA151" s="340"/>
      <c r="AB151" s="340"/>
      <c r="AC151" s="340"/>
      <c r="AD151" s="340"/>
      <c r="AE151" s="340"/>
      <c r="AF151" s="340"/>
      <c r="AG151" s="340"/>
      <c r="AH151" s="340"/>
      <c r="AI151" s="340"/>
      <c r="AJ151" s="340"/>
      <c r="AK151" s="340"/>
      <c r="AL151" s="340"/>
      <c r="AM151" s="340"/>
      <c r="AN151" s="340"/>
      <c r="AO151" s="340"/>
      <c r="AP151" s="340"/>
      <c r="AQ151" s="340"/>
      <c r="AR151" s="340"/>
      <c r="AS151" s="340"/>
      <c r="AT151" s="340"/>
      <c r="AU151" s="340"/>
      <c r="AV151" s="340"/>
      <c r="AW151" s="340"/>
      <c r="AX151" s="340"/>
      <c r="AY151" s="340"/>
      <c r="AZ151" s="340"/>
      <c r="BA151" s="340"/>
      <c r="BB151" s="340"/>
      <c r="BC151" s="340"/>
      <c r="BD151" s="340"/>
      <c r="BE151" s="340"/>
      <c r="BF151" s="340"/>
      <c r="BG151" s="340"/>
      <c r="BH151" s="340"/>
      <c r="BI151" s="340"/>
    </row>
    <row r="152" spans="7:61">
      <c r="G152"/>
      <c r="I152"/>
      <c r="P152"/>
      <c r="Q152"/>
      <c r="R152"/>
      <c r="S152" s="340"/>
      <c r="T152" s="340"/>
      <c r="U152" s="340"/>
      <c r="V152" s="340"/>
      <c r="W152" s="340"/>
      <c r="X152" s="340"/>
      <c r="Y152" s="340"/>
      <c r="Z152" s="340"/>
      <c r="AA152" s="340"/>
      <c r="AB152" s="340"/>
      <c r="AC152" s="340"/>
      <c r="AD152" s="340"/>
      <c r="AE152" s="340"/>
      <c r="AF152" s="340"/>
      <c r="AG152" s="340"/>
      <c r="AH152" s="340"/>
      <c r="AI152" s="340"/>
      <c r="AJ152" s="340"/>
      <c r="AK152" s="340"/>
      <c r="AL152" s="340"/>
      <c r="AM152" s="340"/>
      <c r="AN152" s="340"/>
      <c r="AO152" s="340"/>
      <c r="AP152" s="340"/>
      <c r="AQ152" s="340"/>
      <c r="AR152" s="340"/>
      <c r="AS152" s="340"/>
      <c r="AT152" s="340"/>
      <c r="AU152" s="340"/>
      <c r="AV152" s="340"/>
      <c r="AW152" s="340"/>
      <c r="AX152" s="340"/>
      <c r="AY152" s="340"/>
      <c r="AZ152" s="340"/>
      <c r="BA152" s="340"/>
      <c r="BB152" s="340"/>
      <c r="BC152" s="340"/>
      <c r="BD152" s="340"/>
      <c r="BE152" s="340"/>
      <c r="BF152" s="340"/>
      <c r="BG152" s="340"/>
      <c r="BH152" s="340"/>
      <c r="BI152" s="340"/>
    </row>
    <row r="153" spans="7:61">
      <c r="G153"/>
      <c r="I153"/>
      <c r="P153"/>
      <c r="Q153"/>
      <c r="R153"/>
      <c r="S153" s="340"/>
      <c r="T153" s="340"/>
      <c r="U153" s="340"/>
      <c r="V153" s="340"/>
      <c r="W153" s="340"/>
      <c r="X153" s="340"/>
      <c r="Y153" s="340"/>
      <c r="Z153" s="340"/>
      <c r="AA153" s="340"/>
      <c r="AB153" s="340"/>
      <c r="AC153" s="340"/>
      <c r="AD153" s="340"/>
      <c r="AE153" s="340"/>
      <c r="AF153" s="340"/>
      <c r="AG153" s="340"/>
      <c r="AH153" s="340"/>
      <c r="AI153" s="340"/>
      <c r="AJ153" s="340"/>
      <c r="AK153" s="340"/>
      <c r="AL153" s="340"/>
      <c r="AM153" s="340"/>
      <c r="AN153" s="340"/>
      <c r="AO153" s="340"/>
      <c r="AP153" s="340"/>
      <c r="AQ153" s="340"/>
      <c r="AR153" s="340"/>
      <c r="AS153" s="340"/>
      <c r="AT153" s="340"/>
      <c r="AU153" s="340"/>
      <c r="AV153" s="340"/>
      <c r="AW153" s="340"/>
      <c r="AX153" s="340"/>
      <c r="AY153" s="340"/>
      <c r="AZ153" s="340"/>
      <c r="BA153" s="340"/>
      <c r="BB153" s="340"/>
      <c r="BC153" s="340"/>
      <c r="BD153" s="340"/>
      <c r="BE153" s="340"/>
      <c r="BF153" s="340"/>
      <c r="BG153" s="340"/>
      <c r="BH153" s="340"/>
      <c r="BI153" s="340"/>
    </row>
    <row r="154" spans="7:61">
      <c r="G154"/>
      <c r="I154"/>
      <c r="P154"/>
      <c r="Q154"/>
      <c r="R154"/>
      <c r="S154" s="340"/>
      <c r="T154" s="340"/>
      <c r="U154" s="340"/>
      <c r="V154" s="340"/>
      <c r="W154" s="340"/>
      <c r="X154" s="340"/>
      <c r="Y154" s="340"/>
      <c r="Z154" s="340"/>
      <c r="AA154" s="340"/>
      <c r="AB154" s="340"/>
      <c r="AC154" s="340"/>
      <c r="AD154" s="340"/>
      <c r="AE154" s="340"/>
      <c r="AF154" s="340"/>
      <c r="AG154" s="340"/>
      <c r="AH154" s="340"/>
      <c r="AI154" s="340"/>
      <c r="AJ154" s="340"/>
      <c r="AK154" s="340"/>
      <c r="AL154" s="340"/>
      <c r="AM154" s="340"/>
      <c r="AN154" s="340"/>
      <c r="AO154" s="340"/>
      <c r="AP154" s="340"/>
      <c r="AQ154" s="340"/>
      <c r="AR154" s="340"/>
      <c r="AS154" s="340"/>
      <c r="AT154" s="340"/>
      <c r="AU154" s="340"/>
      <c r="AV154" s="340"/>
      <c r="AW154" s="340"/>
      <c r="AX154" s="340"/>
      <c r="AY154" s="340"/>
      <c r="AZ154" s="340"/>
      <c r="BA154" s="340"/>
      <c r="BB154" s="340"/>
      <c r="BC154" s="340"/>
      <c r="BD154" s="340"/>
      <c r="BE154" s="340"/>
      <c r="BF154" s="340"/>
      <c r="BG154" s="340"/>
      <c r="BH154" s="340"/>
      <c r="BI154" s="340"/>
    </row>
    <row r="155" spans="7:61">
      <c r="G155"/>
      <c r="I155"/>
      <c r="P155"/>
      <c r="Q155"/>
      <c r="R155"/>
      <c r="S155" s="340"/>
      <c r="T155" s="340"/>
      <c r="U155" s="340"/>
      <c r="V155" s="340"/>
      <c r="W155" s="340"/>
      <c r="X155" s="340"/>
      <c r="Y155" s="340"/>
      <c r="Z155" s="340"/>
      <c r="AA155" s="340"/>
      <c r="AB155" s="340"/>
      <c r="AC155" s="340"/>
      <c r="AD155" s="340"/>
      <c r="AE155" s="340"/>
      <c r="AF155" s="340"/>
      <c r="AG155" s="340"/>
      <c r="AH155" s="340"/>
      <c r="AI155" s="340"/>
      <c r="AJ155" s="340"/>
      <c r="AK155" s="340"/>
      <c r="AL155" s="340"/>
      <c r="AM155" s="340"/>
      <c r="AN155" s="340"/>
      <c r="AO155" s="340"/>
      <c r="AP155" s="340"/>
      <c r="AQ155" s="340"/>
      <c r="AR155" s="340"/>
      <c r="AS155" s="340"/>
      <c r="AT155" s="340"/>
      <c r="AU155" s="340"/>
      <c r="AV155" s="340"/>
      <c r="AW155" s="340"/>
      <c r="AX155" s="340"/>
      <c r="AY155" s="340"/>
      <c r="AZ155" s="340"/>
      <c r="BA155" s="340"/>
      <c r="BB155" s="340"/>
      <c r="BC155" s="340"/>
      <c r="BD155" s="340"/>
      <c r="BE155" s="340"/>
      <c r="BF155" s="340"/>
      <c r="BG155" s="340"/>
      <c r="BH155" s="340"/>
      <c r="BI155" s="340"/>
    </row>
    <row r="156" spans="7:61">
      <c r="G156"/>
      <c r="I156"/>
      <c r="P156"/>
      <c r="Q156"/>
      <c r="R156"/>
      <c r="S156" s="340"/>
      <c r="T156" s="340"/>
      <c r="U156" s="340"/>
      <c r="V156" s="340"/>
      <c r="W156" s="340"/>
      <c r="X156" s="340"/>
      <c r="Y156" s="340"/>
      <c r="Z156" s="340"/>
      <c r="AA156" s="340"/>
      <c r="AB156" s="340"/>
      <c r="AC156" s="340"/>
      <c r="AD156" s="340"/>
      <c r="AE156" s="340"/>
      <c r="AF156" s="340"/>
      <c r="AG156" s="340"/>
      <c r="AH156" s="340"/>
      <c r="AI156" s="340"/>
      <c r="AJ156" s="340"/>
      <c r="AK156" s="340"/>
      <c r="AL156" s="340"/>
      <c r="AM156" s="340"/>
      <c r="AN156" s="340"/>
      <c r="AO156" s="340"/>
      <c r="AP156" s="340"/>
      <c r="AQ156" s="340"/>
      <c r="AR156" s="340"/>
      <c r="AS156" s="340"/>
      <c r="AT156" s="340"/>
      <c r="AU156" s="340"/>
      <c r="AV156" s="340"/>
      <c r="AW156" s="340"/>
      <c r="AX156" s="340"/>
      <c r="AY156" s="340"/>
      <c r="AZ156" s="340"/>
      <c r="BA156" s="340"/>
      <c r="BB156" s="340"/>
      <c r="BC156" s="340"/>
      <c r="BD156" s="340"/>
      <c r="BE156" s="340"/>
      <c r="BF156" s="340"/>
      <c r="BG156" s="340"/>
      <c r="BH156" s="340"/>
      <c r="BI156" s="340"/>
    </row>
    <row r="157" spans="7:61">
      <c r="G157"/>
      <c r="I157"/>
      <c r="P157"/>
      <c r="Q157"/>
      <c r="R157"/>
      <c r="S157" s="340"/>
      <c r="T157" s="340"/>
      <c r="U157" s="340"/>
      <c r="V157" s="340"/>
      <c r="W157" s="340"/>
      <c r="X157" s="340"/>
      <c r="Y157" s="340"/>
      <c r="Z157" s="340"/>
      <c r="AA157" s="340"/>
      <c r="AB157" s="340"/>
      <c r="AC157" s="340"/>
      <c r="AD157" s="340"/>
      <c r="AE157" s="340"/>
      <c r="AF157" s="340"/>
      <c r="AG157" s="340"/>
      <c r="AH157" s="340"/>
      <c r="AI157" s="340"/>
      <c r="AJ157" s="340"/>
      <c r="AK157" s="340"/>
      <c r="AL157" s="340"/>
      <c r="AM157" s="340"/>
      <c r="AN157" s="340"/>
      <c r="AO157" s="340"/>
      <c r="AP157" s="340"/>
      <c r="AQ157" s="340"/>
      <c r="AR157" s="340"/>
      <c r="AS157" s="340"/>
      <c r="AT157" s="340"/>
      <c r="AU157" s="340"/>
      <c r="AV157" s="340"/>
      <c r="AW157" s="340"/>
      <c r="AX157" s="340"/>
      <c r="AY157" s="340"/>
      <c r="AZ157" s="340"/>
      <c r="BA157" s="340"/>
      <c r="BB157" s="340"/>
      <c r="BC157" s="340"/>
      <c r="BD157" s="340"/>
      <c r="BE157" s="340"/>
      <c r="BF157" s="340"/>
      <c r="BG157" s="340"/>
      <c r="BH157" s="340"/>
      <c r="BI157" s="340"/>
    </row>
    <row r="158" spans="7:61">
      <c r="G158"/>
      <c r="I158"/>
      <c r="P158"/>
      <c r="Q158"/>
      <c r="R158"/>
      <c r="S158" s="340"/>
      <c r="T158" s="340"/>
      <c r="U158" s="340"/>
      <c r="V158" s="340"/>
      <c r="W158" s="340"/>
      <c r="X158" s="340"/>
      <c r="Y158" s="340"/>
      <c r="Z158" s="340"/>
      <c r="AA158" s="340"/>
      <c r="AB158" s="340"/>
      <c r="AC158" s="340"/>
      <c r="AD158" s="340"/>
      <c r="AE158" s="340"/>
      <c r="AF158" s="340"/>
      <c r="AG158" s="340"/>
      <c r="AH158" s="340"/>
      <c r="AI158" s="340"/>
      <c r="AJ158" s="340"/>
      <c r="AK158" s="340"/>
      <c r="AL158" s="340"/>
      <c r="AM158" s="340"/>
      <c r="AN158" s="340"/>
      <c r="AO158" s="340"/>
      <c r="AP158" s="340"/>
      <c r="AQ158" s="340"/>
      <c r="AR158" s="340"/>
      <c r="AS158" s="340"/>
      <c r="AT158" s="340"/>
      <c r="AU158" s="340"/>
      <c r="AV158" s="340"/>
      <c r="AW158" s="340"/>
      <c r="AX158" s="340"/>
      <c r="AY158" s="340"/>
      <c r="AZ158" s="340"/>
      <c r="BA158" s="340"/>
      <c r="BB158" s="340"/>
      <c r="BC158" s="340"/>
      <c r="BD158" s="340"/>
      <c r="BE158" s="340"/>
      <c r="BF158" s="340"/>
      <c r="BG158" s="340"/>
      <c r="BH158" s="340"/>
      <c r="BI158" s="340"/>
    </row>
    <row r="159" spans="7:61">
      <c r="G159"/>
      <c r="I159"/>
      <c r="P159"/>
      <c r="Q159"/>
      <c r="R159"/>
      <c r="S159" s="340"/>
      <c r="T159" s="340"/>
      <c r="U159" s="340"/>
      <c r="V159" s="340"/>
      <c r="W159" s="340"/>
      <c r="X159" s="340"/>
      <c r="Y159" s="340"/>
      <c r="Z159" s="340"/>
      <c r="AA159" s="340"/>
      <c r="AB159" s="340"/>
      <c r="AC159" s="340"/>
      <c r="AD159" s="340"/>
      <c r="AE159" s="340"/>
      <c r="AF159" s="340"/>
      <c r="AG159" s="340"/>
      <c r="AH159" s="340"/>
      <c r="AI159" s="340"/>
      <c r="AJ159" s="340"/>
      <c r="AK159" s="340"/>
      <c r="AL159" s="340"/>
      <c r="AM159" s="340"/>
      <c r="AN159" s="340"/>
      <c r="AO159" s="340"/>
      <c r="AP159" s="340"/>
      <c r="AQ159" s="340"/>
      <c r="AR159" s="340"/>
      <c r="AS159" s="340"/>
      <c r="AT159" s="340"/>
      <c r="AU159" s="340"/>
      <c r="AV159" s="340"/>
      <c r="AW159" s="340"/>
      <c r="AX159" s="340"/>
      <c r="AY159" s="340"/>
      <c r="AZ159" s="340"/>
      <c r="BA159" s="340"/>
      <c r="BB159" s="340"/>
      <c r="BC159" s="340"/>
      <c r="BD159" s="340"/>
      <c r="BE159" s="340"/>
      <c r="BF159" s="340"/>
      <c r="BG159" s="340"/>
      <c r="BH159" s="340"/>
      <c r="BI159" s="340"/>
    </row>
    <row r="160" spans="7:61">
      <c r="G160"/>
      <c r="I160"/>
      <c r="P160"/>
      <c r="Q160"/>
      <c r="R160"/>
      <c r="S160" s="340"/>
      <c r="T160" s="340"/>
      <c r="U160" s="340"/>
      <c r="V160" s="340"/>
      <c r="W160" s="340"/>
      <c r="X160" s="340"/>
      <c r="Y160" s="340"/>
      <c r="Z160" s="340"/>
      <c r="AA160" s="340"/>
      <c r="AB160" s="340"/>
      <c r="AC160" s="340"/>
      <c r="AD160" s="340"/>
      <c r="AE160" s="340"/>
      <c r="AF160" s="340"/>
      <c r="AG160" s="340"/>
      <c r="AH160" s="340"/>
      <c r="AI160" s="340"/>
      <c r="AJ160" s="340"/>
      <c r="AK160" s="340"/>
      <c r="AL160" s="340"/>
      <c r="AM160" s="340"/>
      <c r="AN160" s="340"/>
      <c r="AO160" s="340"/>
      <c r="AP160" s="340"/>
      <c r="AQ160" s="340"/>
      <c r="AR160" s="340"/>
      <c r="AS160" s="340"/>
      <c r="AT160" s="340"/>
      <c r="AU160" s="340"/>
      <c r="AV160" s="340"/>
      <c r="AW160" s="340"/>
      <c r="AX160" s="340"/>
      <c r="AY160" s="340"/>
      <c r="AZ160" s="340"/>
      <c r="BA160" s="340"/>
      <c r="BB160" s="340"/>
      <c r="BC160" s="340"/>
      <c r="BD160" s="340"/>
      <c r="BE160" s="340"/>
      <c r="BF160" s="340"/>
      <c r="BG160" s="340"/>
      <c r="BH160" s="340"/>
      <c r="BI160" s="340"/>
    </row>
    <row r="161" spans="7:61">
      <c r="G161"/>
      <c r="I161"/>
      <c r="P161"/>
      <c r="Q161"/>
      <c r="R161"/>
      <c r="S161" s="340"/>
      <c r="T161" s="340"/>
      <c r="U161" s="340"/>
      <c r="V161" s="340"/>
      <c r="W161" s="340"/>
      <c r="X161" s="340"/>
      <c r="Y161" s="340"/>
      <c r="Z161" s="340"/>
      <c r="AA161" s="340"/>
      <c r="AB161" s="340"/>
      <c r="AC161" s="340"/>
      <c r="AD161" s="340"/>
      <c r="AE161" s="340"/>
      <c r="AF161" s="340"/>
      <c r="AG161" s="340"/>
      <c r="AH161" s="340"/>
      <c r="AI161" s="340"/>
      <c r="AJ161" s="340"/>
      <c r="AK161" s="340"/>
      <c r="AL161" s="340"/>
      <c r="AM161" s="340"/>
      <c r="AN161" s="340"/>
      <c r="AO161" s="340"/>
      <c r="AP161" s="340"/>
      <c r="AQ161" s="340"/>
      <c r="AR161" s="340"/>
      <c r="AS161" s="340"/>
      <c r="AT161" s="340"/>
      <c r="AU161" s="340"/>
      <c r="AV161" s="340"/>
      <c r="AW161" s="340"/>
      <c r="AX161" s="340"/>
      <c r="AY161" s="340"/>
      <c r="AZ161" s="340"/>
      <c r="BA161" s="340"/>
      <c r="BB161" s="340"/>
      <c r="BC161" s="340"/>
      <c r="BD161" s="340"/>
      <c r="BE161" s="340"/>
      <c r="BF161" s="340"/>
      <c r="BG161" s="340"/>
      <c r="BH161" s="340"/>
      <c r="BI161" s="340"/>
    </row>
    <row r="162" spans="7:61">
      <c r="G162"/>
      <c r="I162"/>
      <c r="P162"/>
      <c r="Q162"/>
      <c r="R162"/>
      <c r="S162" s="340"/>
      <c r="T162" s="340"/>
      <c r="U162" s="340"/>
      <c r="V162" s="340"/>
      <c r="W162" s="340"/>
      <c r="X162" s="340"/>
      <c r="Y162" s="340"/>
      <c r="Z162" s="340"/>
      <c r="AA162" s="340"/>
      <c r="AB162" s="340"/>
      <c r="AC162" s="340"/>
      <c r="AD162" s="340"/>
      <c r="AE162" s="340"/>
      <c r="AF162" s="340"/>
      <c r="AG162" s="340"/>
      <c r="AH162" s="340"/>
      <c r="AI162" s="340"/>
      <c r="AJ162" s="340"/>
      <c r="AK162" s="340"/>
      <c r="AL162" s="340"/>
      <c r="AM162" s="340"/>
      <c r="AN162" s="340"/>
      <c r="AO162" s="340"/>
      <c r="AP162" s="340"/>
      <c r="AQ162" s="340"/>
      <c r="AR162" s="340"/>
      <c r="AS162" s="340"/>
      <c r="AT162" s="340"/>
      <c r="AU162" s="340"/>
      <c r="AV162" s="340"/>
      <c r="AW162" s="340"/>
      <c r="AX162" s="340"/>
      <c r="AY162" s="340"/>
      <c r="AZ162" s="340"/>
      <c r="BA162" s="340"/>
      <c r="BB162" s="340"/>
      <c r="BC162" s="340"/>
      <c r="BD162" s="340"/>
      <c r="BE162" s="340"/>
      <c r="BF162" s="340"/>
      <c r="BG162" s="340"/>
      <c r="BH162" s="340"/>
      <c r="BI162" s="340"/>
    </row>
    <row r="163" spans="7:61">
      <c r="G163"/>
      <c r="I163"/>
      <c r="P163"/>
      <c r="Q163"/>
      <c r="R163"/>
      <c r="S163" s="340"/>
      <c r="T163" s="340"/>
      <c r="U163" s="340"/>
      <c r="V163" s="340"/>
      <c r="W163" s="340"/>
      <c r="X163" s="340"/>
      <c r="Y163" s="340"/>
      <c r="Z163" s="340"/>
      <c r="AA163" s="340"/>
      <c r="AB163" s="340"/>
      <c r="AC163" s="340"/>
      <c r="AD163" s="340"/>
      <c r="AE163" s="340"/>
      <c r="AF163" s="340"/>
      <c r="AG163" s="340"/>
      <c r="AH163" s="340"/>
      <c r="AI163" s="340"/>
      <c r="AJ163" s="340"/>
      <c r="AK163" s="340"/>
      <c r="AL163" s="340"/>
      <c r="AM163" s="340"/>
      <c r="AN163" s="340"/>
      <c r="AO163" s="340"/>
      <c r="AP163" s="340"/>
      <c r="AQ163" s="340"/>
      <c r="AR163" s="340"/>
      <c r="AS163" s="340"/>
      <c r="AT163" s="340"/>
      <c r="AU163" s="340"/>
      <c r="AV163" s="340"/>
      <c r="AW163" s="340"/>
      <c r="AX163" s="340"/>
      <c r="AY163" s="340"/>
      <c r="AZ163" s="340"/>
      <c r="BA163" s="340"/>
      <c r="BB163" s="340"/>
      <c r="BC163" s="340"/>
      <c r="BD163" s="340"/>
      <c r="BE163" s="340"/>
      <c r="BF163" s="340"/>
      <c r="BG163" s="340"/>
      <c r="BH163" s="340"/>
      <c r="BI163" s="340"/>
    </row>
    <row r="164" spans="7:61">
      <c r="G164"/>
      <c r="I164"/>
      <c r="P164"/>
      <c r="Q164"/>
      <c r="R164"/>
      <c r="S164" s="340"/>
      <c r="T164" s="340"/>
      <c r="U164" s="340"/>
      <c r="V164" s="340"/>
      <c r="W164" s="340"/>
      <c r="X164" s="340"/>
      <c r="Y164" s="340"/>
      <c r="Z164" s="340"/>
      <c r="AA164" s="340"/>
      <c r="AB164" s="340"/>
      <c r="AC164" s="340"/>
      <c r="AD164" s="340"/>
      <c r="AE164" s="340"/>
      <c r="AF164" s="340"/>
      <c r="AG164" s="340"/>
      <c r="AH164" s="340"/>
      <c r="AI164" s="340"/>
      <c r="AJ164" s="340"/>
      <c r="AK164" s="340"/>
      <c r="AL164" s="340"/>
      <c r="AM164" s="340"/>
      <c r="AN164" s="340"/>
      <c r="AO164" s="340"/>
      <c r="AP164" s="340"/>
      <c r="AQ164" s="340"/>
      <c r="AR164" s="340"/>
      <c r="AS164" s="340"/>
      <c r="AT164" s="340"/>
      <c r="AU164" s="340"/>
      <c r="AV164" s="340"/>
      <c r="AW164" s="340"/>
      <c r="AX164" s="340"/>
      <c r="AY164" s="340"/>
      <c r="AZ164" s="340"/>
      <c r="BA164" s="340"/>
      <c r="BB164" s="340"/>
      <c r="BC164" s="340"/>
      <c r="BD164" s="340"/>
      <c r="BE164" s="340"/>
      <c r="BF164" s="340"/>
      <c r="BG164" s="340"/>
      <c r="BH164" s="340"/>
      <c r="BI164" s="340"/>
    </row>
    <row r="165" spans="7:61">
      <c r="G165"/>
      <c r="I165"/>
      <c r="P165"/>
      <c r="Q165"/>
      <c r="R165"/>
      <c r="S165" s="340"/>
      <c r="T165" s="340"/>
      <c r="U165" s="340"/>
      <c r="V165" s="340"/>
      <c r="W165" s="340"/>
      <c r="X165" s="340"/>
      <c r="Y165" s="340"/>
      <c r="Z165" s="340"/>
      <c r="AA165" s="340"/>
      <c r="AB165" s="340"/>
      <c r="AC165" s="340"/>
      <c r="AD165" s="340"/>
      <c r="AE165" s="340"/>
      <c r="AF165" s="340"/>
      <c r="AG165" s="340"/>
      <c r="AH165" s="340"/>
      <c r="AI165" s="340"/>
      <c r="AJ165" s="340"/>
      <c r="AK165" s="340"/>
      <c r="AL165" s="340"/>
      <c r="AM165" s="340"/>
      <c r="AN165" s="340"/>
      <c r="AO165" s="340"/>
      <c r="AP165" s="340"/>
      <c r="AQ165" s="340"/>
      <c r="AR165" s="340"/>
      <c r="AS165" s="340"/>
      <c r="AT165" s="340"/>
      <c r="AU165" s="340"/>
      <c r="AV165" s="340"/>
      <c r="AW165" s="340"/>
      <c r="AX165" s="340"/>
      <c r="AY165" s="340"/>
      <c r="AZ165" s="340"/>
      <c r="BA165" s="340"/>
      <c r="BB165" s="340"/>
      <c r="BC165" s="340"/>
      <c r="BD165" s="340"/>
      <c r="BE165" s="340"/>
      <c r="BF165" s="340"/>
      <c r="BG165" s="340"/>
      <c r="BH165" s="340"/>
      <c r="BI165" s="340"/>
    </row>
    <row r="166" spans="7:61">
      <c r="G166"/>
      <c r="I166"/>
      <c r="P166"/>
      <c r="Q166"/>
      <c r="R166"/>
      <c r="S166" s="340"/>
      <c r="T166" s="340"/>
      <c r="U166" s="340"/>
      <c r="V166" s="340"/>
      <c r="W166" s="340"/>
      <c r="X166" s="340"/>
      <c r="Y166" s="340"/>
      <c r="Z166" s="340"/>
      <c r="AA166" s="340"/>
      <c r="AB166" s="340"/>
      <c r="AC166" s="340"/>
      <c r="AD166" s="340"/>
      <c r="AE166" s="340"/>
      <c r="AF166" s="340"/>
      <c r="AG166" s="340"/>
      <c r="AH166" s="340"/>
      <c r="AI166" s="340"/>
      <c r="AJ166" s="340"/>
      <c r="AK166" s="340"/>
      <c r="AL166" s="340"/>
      <c r="AM166" s="340"/>
      <c r="AN166" s="340"/>
      <c r="AO166" s="340"/>
      <c r="AP166" s="340"/>
      <c r="AQ166" s="340"/>
      <c r="AR166" s="340"/>
      <c r="AS166" s="340"/>
      <c r="AT166" s="340"/>
      <c r="AU166" s="340"/>
      <c r="AV166" s="340"/>
      <c r="AW166" s="340"/>
      <c r="AX166" s="340"/>
      <c r="AY166" s="340"/>
      <c r="AZ166" s="340"/>
      <c r="BA166" s="340"/>
      <c r="BB166" s="340"/>
      <c r="BC166" s="340"/>
      <c r="BD166" s="340"/>
      <c r="BE166" s="340"/>
      <c r="BF166" s="340"/>
      <c r="BG166" s="340"/>
      <c r="BH166" s="340"/>
      <c r="BI166" s="340"/>
    </row>
    <row r="167" spans="7:61">
      <c r="G167"/>
      <c r="I167"/>
      <c r="P167"/>
      <c r="Q167"/>
      <c r="R167"/>
      <c r="S167" s="340"/>
      <c r="T167" s="340"/>
      <c r="U167" s="340"/>
      <c r="V167" s="340"/>
      <c r="W167" s="340"/>
      <c r="X167" s="340"/>
      <c r="Y167" s="340"/>
      <c r="Z167" s="340"/>
      <c r="AA167" s="340"/>
      <c r="AB167" s="340"/>
      <c r="AC167" s="340"/>
      <c r="AD167" s="340"/>
      <c r="AE167" s="340"/>
      <c r="AF167" s="340"/>
      <c r="AG167" s="340"/>
      <c r="AH167" s="340"/>
      <c r="AI167" s="340"/>
      <c r="AJ167" s="340"/>
      <c r="AK167" s="340"/>
      <c r="AL167" s="340"/>
      <c r="AM167" s="340"/>
      <c r="AN167" s="340"/>
      <c r="AO167" s="340"/>
      <c r="AP167" s="340"/>
      <c r="AQ167" s="340"/>
      <c r="AR167" s="340"/>
      <c r="AS167" s="340"/>
      <c r="AT167" s="340"/>
      <c r="AU167" s="340"/>
      <c r="AV167" s="340"/>
      <c r="AW167" s="340"/>
      <c r="AX167" s="340"/>
      <c r="AY167" s="340"/>
      <c r="AZ167" s="340"/>
      <c r="BA167" s="340"/>
      <c r="BB167" s="340"/>
      <c r="BC167" s="340"/>
      <c r="BD167" s="340"/>
      <c r="BE167" s="340"/>
      <c r="BF167" s="340"/>
      <c r="BG167" s="340"/>
      <c r="BH167" s="340"/>
      <c r="BI167" s="340"/>
    </row>
    <row r="168" spans="7:61">
      <c r="G168"/>
      <c r="I168"/>
      <c r="P168"/>
      <c r="Q168"/>
      <c r="R168"/>
      <c r="S168" s="340"/>
      <c r="T168" s="340"/>
      <c r="U168" s="340"/>
      <c r="V168" s="340"/>
      <c r="W168" s="340"/>
      <c r="X168" s="340"/>
      <c r="Y168" s="340"/>
      <c r="Z168" s="340"/>
      <c r="AA168" s="340"/>
      <c r="AB168" s="340"/>
      <c r="AC168" s="340"/>
      <c r="AD168" s="340"/>
      <c r="AE168" s="340"/>
      <c r="AF168" s="340"/>
      <c r="AG168" s="340"/>
      <c r="AH168" s="340"/>
      <c r="AI168" s="340"/>
      <c r="AJ168" s="340"/>
      <c r="AK168" s="340"/>
      <c r="AL168" s="340"/>
      <c r="AM168" s="340"/>
      <c r="AN168" s="340"/>
      <c r="AO168" s="340"/>
      <c r="AP168" s="340"/>
      <c r="AQ168" s="340"/>
      <c r="AR168" s="340"/>
      <c r="AS168" s="340"/>
      <c r="AT168" s="340"/>
      <c r="AU168" s="340"/>
      <c r="AV168" s="340"/>
      <c r="AW168" s="340"/>
      <c r="AX168" s="340"/>
      <c r="AY168" s="340"/>
      <c r="AZ168" s="340"/>
      <c r="BA168" s="340"/>
      <c r="BB168" s="340"/>
      <c r="BC168" s="340"/>
      <c r="BD168" s="340"/>
      <c r="BE168" s="340"/>
      <c r="BF168" s="340"/>
      <c r="BG168" s="340"/>
      <c r="BH168" s="340"/>
      <c r="BI168" s="340"/>
    </row>
    <row r="169" spans="7:61">
      <c r="G169"/>
      <c r="I169"/>
      <c r="P169"/>
      <c r="Q169"/>
      <c r="R169"/>
      <c r="S169" s="340"/>
      <c r="T169" s="340"/>
      <c r="U169" s="340"/>
      <c r="V169" s="340"/>
      <c r="W169" s="340"/>
      <c r="X169" s="340"/>
      <c r="Y169" s="340"/>
      <c r="Z169" s="340"/>
      <c r="AA169" s="340"/>
      <c r="AB169" s="340"/>
      <c r="AC169" s="340"/>
      <c r="AD169" s="340"/>
      <c r="AE169" s="340"/>
      <c r="AF169" s="340"/>
      <c r="AG169" s="340"/>
      <c r="AH169" s="340"/>
      <c r="AI169" s="340"/>
      <c r="AJ169" s="340"/>
      <c r="AK169" s="340"/>
      <c r="AL169" s="340"/>
      <c r="AM169" s="340"/>
      <c r="AN169" s="340"/>
      <c r="AO169" s="340"/>
      <c r="AP169" s="340"/>
      <c r="AQ169" s="340"/>
      <c r="AR169" s="340"/>
      <c r="AS169" s="340"/>
      <c r="AT169" s="340"/>
      <c r="AU169" s="340"/>
      <c r="AV169" s="340"/>
      <c r="AW169" s="340"/>
      <c r="AX169" s="340"/>
      <c r="AY169" s="340"/>
      <c r="AZ169" s="340"/>
      <c r="BA169" s="340"/>
      <c r="BB169" s="340"/>
      <c r="BC169" s="340"/>
      <c r="BD169" s="340"/>
      <c r="BE169" s="340"/>
      <c r="BF169" s="340"/>
      <c r="BG169" s="340"/>
      <c r="BH169" s="340"/>
      <c r="BI169" s="340"/>
    </row>
    <row r="170" spans="7:61">
      <c r="G170"/>
      <c r="I170"/>
      <c r="P170"/>
      <c r="Q170"/>
      <c r="R170"/>
      <c r="S170" s="340"/>
      <c r="T170" s="340"/>
      <c r="U170" s="340"/>
      <c r="V170" s="340"/>
      <c r="W170" s="340"/>
      <c r="X170" s="340"/>
      <c r="Y170" s="340"/>
      <c r="Z170" s="340"/>
      <c r="AA170" s="340"/>
      <c r="AB170" s="340"/>
      <c r="AC170" s="340"/>
      <c r="AD170" s="340"/>
      <c r="AE170" s="340"/>
      <c r="AF170" s="340"/>
      <c r="AG170" s="340"/>
      <c r="AH170" s="340"/>
      <c r="AI170" s="340"/>
      <c r="AJ170" s="340"/>
      <c r="AK170" s="340"/>
      <c r="AL170" s="340"/>
      <c r="AM170" s="340"/>
      <c r="AN170" s="340"/>
      <c r="AO170" s="340"/>
      <c r="AP170" s="340"/>
      <c r="AQ170" s="340"/>
      <c r="AR170" s="340"/>
      <c r="AS170" s="340"/>
      <c r="AT170" s="340"/>
      <c r="AU170" s="340"/>
      <c r="AV170" s="340"/>
      <c r="AW170" s="340"/>
      <c r="AX170" s="340"/>
      <c r="AY170" s="340"/>
      <c r="AZ170" s="340"/>
      <c r="BA170" s="340"/>
      <c r="BB170" s="340"/>
      <c r="BC170" s="340"/>
      <c r="BD170" s="340"/>
      <c r="BE170" s="340"/>
      <c r="BF170" s="340"/>
      <c r="BG170" s="340"/>
      <c r="BH170" s="340"/>
      <c r="BI170" s="340"/>
    </row>
    <row r="171" spans="7:61">
      <c r="G171"/>
      <c r="I171"/>
      <c r="P171"/>
      <c r="Q171"/>
      <c r="R171"/>
      <c r="S171" s="340"/>
      <c r="T171" s="340"/>
      <c r="U171" s="340"/>
      <c r="V171" s="340"/>
      <c r="W171" s="340"/>
      <c r="X171" s="340"/>
      <c r="Y171" s="340"/>
      <c r="Z171" s="340"/>
      <c r="AA171" s="340"/>
      <c r="AB171" s="340"/>
      <c r="AC171" s="340"/>
      <c r="AD171" s="340"/>
      <c r="AE171" s="340"/>
      <c r="AF171" s="340"/>
      <c r="AG171" s="340"/>
      <c r="AH171" s="340"/>
      <c r="AI171" s="340"/>
      <c r="AJ171" s="340"/>
      <c r="AK171" s="340"/>
      <c r="AL171" s="340"/>
      <c r="AM171" s="340"/>
      <c r="AN171" s="340"/>
      <c r="AO171" s="340"/>
      <c r="AP171" s="340"/>
      <c r="AQ171" s="340"/>
      <c r="AR171" s="340"/>
      <c r="AS171" s="340"/>
      <c r="AT171" s="340"/>
      <c r="AU171" s="340"/>
      <c r="AV171" s="340"/>
      <c r="AW171" s="340"/>
      <c r="AX171" s="340"/>
      <c r="AY171" s="340"/>
      <c r="AZ171" s="340"/>
      <c r="BA171" s="340"/>
      <c r="BB171" s="340"/>
      <c r="BC171" s="340"/>
      <c r="BD171" s="340"/>
      <c r="BE171" s="340"/>
      <c r="BF171" s="340"/>
      <c r="BG171" s="340"/>
      <c r="BH171" s="340"/>
      <c r="BI171" s="340"/>
    </row>
    <row r="172" spans="7:61">
      <c r="G172"/>
      <c r="I172"/>
      <c r="P172"/>
      <c r="Q172"/>
      <c r="R172"/>
      <c r="S172" s="340"/>
      <c r="T172" s="340"/>
      <c r="U172" s="340"/>
      <c r="V172" s="340"/>
      <c r="W172" s="340"/>
      <c r="X172" s="340"/>
      <c r="Y172" s="340"/>
      <c r="Z172" s="340"/>
      <c r="AA172" s="340"/>
      <c r="AB172" s="340"/>
      <c r="AC172" s="340"/>
      <c r="AD172" s="340"/>
      <c r="AE172" s="340"/>
      <c r="AF172" s="340"/>
      <c r="AG172" s="340"/>
      <c r="AH172" s="340"/>
      <c r="AI172" s="340"/>
      <c r="AJ172" s="340"/>
      <c r="AK172" s="340"/>
      <c r="AL172" s="340"/>
      <c r="AM172" s="340"/>
      <c r="AN172" s="340"/>
      <c r="AO172" s="340"/>
      <c r="AP172" s="340"/>
      <c r="AQ172" s="340"/>
      <c r="AR172" s="340"/>
      <c r="AS172" s="340"/>
      <c r="AT172" s="340"/>
      <c r="AU172" s="340"/>
      <c r="AV172" s="340"/>
      <c r="AW172" s="340"/>
      <c r="AX172" s="340"/>
      <c r="AY172" s="340"/>
      <c r="AZ172" s="340"/>
      <c r="BA172" s="340"/>
      <c r="BB172" s="340"/>
      <c r="BC172" s="340"/>
      <c r="BD172" s="340"/>
      <c r="BE172" s="340"/>
      <c r="BF172" s="340"/>
      <c r="BG172" s="340"/>
      <c r="BH172" s="340"/>
      <c r="BI172" s="340"/>
    </row>
    <row r="173" spans="7:61">
      <c r="G173"/>
      <c r="I173"/>
      <c r="P173"/>
      <c r="Q173"/>
      <c r="R173"/>
      <c r="S173" s="340"/>
      <c r="T173" s="340"/>
      <c r="U173" s="340"/>
      <c r="V173" s="340"/>
      <c r="W173" s="340"/>
      <c r="X173" s="340"/>
      <c r="Y173" s="340"/>
      <c r="Z173" s="340"/>
      <c r="AA173" s="340"/>
      <c r="AB173" s="340"/>
      <c r="AC173" s="340"/>
      <c r="AD173" s="340"/>
      <c r="AE173" s="340"/>
      <c r="AF173" s="340"/>
      <c r="AG173" s="340"/>
      <c r="AH173" s="340"/>
      <c r="AI173" s="340"/>
      <c r="AJ173" s="340"/>
      <c r="AK173" s="340"/>
      <c r="AL173" s="340"/>
      <c r="AM173" s="340"/>
      <c r="AN173" s="340"/>
      <c r="AO173" s="340"/>
      <c r="AP173" s="340"/>
      <c r="AQ173" s="340"/>
      <c r="AR173" s="340"/>
      <c r="AS173" s="340"/>
      <c r="AT173" s="340"/>
      <c r="AU173" s="340"/>
      <c r="AV173" s="340"/>
      <c r="AW173" s="340"/>
      <c r="AX173" s="340"/>
      <c r="AY173" s="340"/>
      <c r="AZ173" s="340"/>
      <c r="BA173" s="340"/>
      <c r="BB173" s="340"/>
      <c r="BC173" s="340"/>
      <c r="BD173" s="340"/>
      <c r="BE173" s="340"/>
      <c r="BF173" s="340"/>
      <c r="BG173" s="340"/>
      <c r="BH173" s="340"/>
      <c r="BI173" s="340"/>
    </row>
    <row r="174" spans="7:61">
      <c r="G174"/>
      <c r="I174"/>
      <c r="P174"/>
      <c r="Q174"/>
      <c r="R174"/>
      <c r="S174" s="340"/>
      <c r="T174" s="340"/>
      <c r="U174" s="340"/>
      <c r="V174" s="340"/>
      <c r="W174" s="340"/>
      <c r="X174" s="340"/>
      <c r="Y174" s="340"/>
      <c r="Z174" s="340"/>
      <c r="AA174" s="340"/>
      <c r="AB174" s="340"/>
      <c r="AC174" s="340"/>
      <c r="AD174" s="340"/>
      <c r="AE174" s="340"/>
      <c r="AF174" s="340"/>
      <c r="AG174" s="340"/>
      <c r="AH174" s="340"/>
      <c r="AI174" s="340"/>
      <c r="AJ174" s="340"/>
      <c r="AK174" s="340"/>
      <c r="AL174" s="340"/>
      <c r="AM174" s="340"/>
      <c r="AN174" s="340"/>
      <c r="AO174" s="340"/>
      <c r="AP174" s="340"/>
      <c r="AQ174" s="340"/>
      <c r="AR174" s="340"/>
      <c r="AS174" s="340"/>
      <c r="AT174" s="340"/>
      <c r="AU174" s="340"/>
      <c r="AV174" s="340"/>
      <c r="AW174" s="340"/>
      <c r="AX174" s="340"/>
      <c r="AY174" s="340"/>
      <c r="AZ174" s="340"/>
      <c r="BA174" s="340"/>
      <c r="BB174" s="340"/>
      <c r="BC174" s="340"/>
      <c r="BD174" s="340"/>
      <c r="BE174" s="340"/>
      <c r="BF174" s="340"/>
      <c r="BG174" s="340"/>
      <c r="BH174" s="340"/>
      <c r="BI174" s="340"/>
    </row>
    <row r="175" spans="7:61">
      <c r="G175"/>
      <c r="I175"/>
      <c r="P175"/>
      <c r="Q175"/>
      <c r="R175"/>
      <c r="S175" s="340"/>
      <c r="T175" s="340"/>
      <c r="U175" s="340"/>
      <c r="V175" s="340"/>
      <c r="W175" s="340"/>
      <c r="X175" s="340"/>
      <c r="Y175" s="340"/>
      <c r="Z175" s="340"/>
      <c r="AA175" s="340"/>
      <c r="AB175" s="340"/>
      <c r="AC175" s="340"/>
      <c r="AD175" s="340"/>
      <c r="AE175" s="340"/>
      <c r="AF175" s="340"/>
      <c r="AG175" s="340"/>
      <c r="AH175" s="340"/>
      <c r="AI175" s="340"/>
      <c r="AJ175" s="340"/>
      <c r="AK175" s="340"/>
      <c r="AL175" s="340"/>
      <c r="AM175" s="340"/>
      <c r="AN175" s="340"/>
      <c r="AO175" s="340"/>
      <c r="AP175" s="340"/>
      <c r="AQ175" s="340"/>
      <c r="AR175" s="340"/>
      <c r="AS175" s="340"/>
      <c r="AT175" s="340"/>
      <c r="AU175" s="340"/>
      <c r="AV175" s="340"/>
      <c r="AW175" s="340"/>
      <c r="AX175" s="340"/>
      <c r="AY175" s="340"/>
      <c r="AZ175" s="340"/>
      <c r="BA175" s="340"/>
      <c r="BB175" s="340"/>
      <c r="BC175" s="340"/>
      <c r="BD175" s="340"/>
      <c r="BE175" s="340"/>
      <c r="BF175" s="340"/>
      <c r="BG175" s="340"/>
      <c r="BH175" s="340"/>
      <c r="BI175" s="340"/>
    </row>
    <row r="176" spans="7:61">
      <c r="G176"/>
      <c r="I176"/>
      <c r="P176"/>
      <c r="Q176"/>
      <c r="R176"/>
      <c r="S176" s="340"/>
      <c r="T176" s="340"/>
      <c r="U176" s="340"/>
      <c r="V176" s="340"/>
      <c r="W176" s="340"/>
      <c r="X176" s="340"/>
      <c r="Y176" s="340"/>
      <c r="Z176" s="340"/>
      <c r="AA176" s="340"/>
      <c r="AB176" s="340"/>
      <c r="AC176" s="340"/>
      <c r="AD176" s="340"/>
      <c r="AE176" s="340"/>
      <c r="AF176" s="340"/>
      <c r="AG176" s="340"/>
      <c r="AH176" s="340"/>
      <c r="AI176" s="340"/>
      <c r="AJ176" s="340"/>
      <c r="AK176" s="340"/>
      <c r="AL176" s="340"/>
      <c r="AM176" s="340"/>
      <c r="AN176" s="340"/>
      <c r="AO176" s="340"/>
      <c r="AP176" s="340"/>
      <c r="AQ176" s="340"/>
      <c r="AR176" s="340"/>
      <c r="AS176" s="340"/>
      <c r="AT176" s="340"/>
      <c r="AU176" s="340"/>
      <c r="AV176" s="340"/>
      <c r="AW176" s="340"/>
      <c r="AX176" s="340"/>
      <c r="AY176" s="340"/>
      <c r="AZ176" s="340"/>
      <c r="BA176" s="340"/>
      <c r="BB176" s="340"/>
      <c r="BC176" s="340"/>
      <c r="BD176" s="340"/>
      <c r="BE176" s="340"/>
      <c r="BF176" s="340"/>
      <c r="BG176" s="340"/>
      <c r="BH176" s="340"/>
      <c r="BI176" s="340"/>
    </row>
    <row r="177" spans="7:61">
      <c r="G177"/>
      <c r="I177"/>
      <c r="P177"/>
      <c r="Q177"/>
      <c r="R177"/>
      <c r="S177" s="340"/>
      <c r="T177" s="340"/>
      <c r="U177" s="340"/>
      <c r="V177" s="340"/>
      <c r="W177" s="340"/>
      <c r="X177" s="340"/>
      <c r="Y177" s="340"/>
      <c r="Z177" s="340"/>
      <c r="AA177" s="340"/>
      <c r="AB177" s="340"/>
      <c r="AC177" s="340"/>
      <c r="AD177" s="340"/>
      <c r="AE177" s="340"/>
      <c r="AF177" s="340"/>
      <c r="AG177" s="340"/>
      <c r="AH177" s="340"/>
      <c r="AI177" s="340"/>
      <c r="AJ177" s="340"/>
      <c r="AK177" s="340"/>
      <c r="AL177" s="340"/>
      <c r="AM177" s="340"/>
      <c r="AN177" s="340"/>
      <c r="AO177" s="340"/>
      <c r="AP177" s="340"/>
      <c r="AQ177" s="340"/>
      <c r="AR177" s="340"/>
      <c r="AS177" s="340"/>
      <c r="AT177" s="340"/>
      <c r="AU177" s="340"/>
      <c r="AV177" s="340"/>
      <c r="AW177" s="340"/>
      <c r="AX177" s="340"/>
      <c r="AY177" s="340"/>
      <c r="AZ177" s="340"/>
      <c r="BA177" s="340"/>
      <c r="BB177" s="340"/>
      <c r="BC177" s="340"/>
      <c r="BD177" s="340"/>
      <c r="BE177" s="340"/>
      <c r="BF177" s="340"/>
      <c r="BG177" s="340"/>
      <c r="BH177" s="340"/>
      <c r="BI177" s="340"/>
    </row>
    <row r="178" spans="7:61">
      <c r="G178"/>
      <c r="I178"/>
      <c r="P178"/>
      <c r="Q178"/>
      <c r="R178"/>
      <c r="S178" s="340"/>
      <c r="T178" s="340"/>
      <c r="U178" s="340"/>
      <c r="V178" s="340"/>
      <c r="W178" s="340"/>
      <c r="X178" s="340"/>
      <c r="Y178" s="340"/>
      <c r="Z178" s="340"/>
      <c r="AA178" s="340"/>
      <c r="AB178" s="340"/>
      <c r="AC178" s="340"/>
      <c r="AD178" s="340"/>
      <c r="AE178" s="340"/>
      <c r="AF178" s="340"/>
      <c r="AG178" s="340"/>
      <c r="AH178" s="340"/>
      <c r="AI178" s="340"/>
      <c r="AJ178" s="340"/>
      <c r="AK178" s="340"/>
      <c r="AL178" s="340"/>
      <c r="AM178" s="340"/>
      <c r="AN178" s="340"/>
      <c r="AO178" s="340"/>
      <c r="AP178" s="340"/>
      <c r="AQ178" s="340"/>
      <c r="AR178" s="340"/>
      <c r="AS178" s="340"/>
      <c r="AT178" s="340"/>
      <c r="AU178" s="340"/>
      <c r="AV178" s="340"/>
      <c r="AW178" s="340"/>
      <c r="AX178" s="340"/>
      <c r="AY178" s="340"/>
      <c r="AZ178" s="340"/>
      <c r="BA178" s="340"/>
      <c r="BB178" s="340"/>
      <c r="BC178" s="340"/>
      <c r="BD178" s="340"/>
      <c r="BE178" s="340"/>
      <c r="BF178" s="340"/>
      <c r="BG178" s="340"/>
      <c r="BH178" s="340"/>
      <c r="BI178" s="340"/>
    </row>
    <row r="179" spans="7:61">
      <c r="G179"/>
      <c r="I179"/>
      <c r="P179"/>
      <c r="Q179"/>
      <c r="R179"/>
      <c r="S179" s="340"/>
      <c r="T179" s="340"/>
      <c r="U179" s="340"/>
      <c r="V179" s="340"/>
      <c r="W179" s="340"/>
      <c r="X179" s="340"/>
      <c r="Y179" s="340"/>
      <c r="Z179" s="340"/>
      <c r="AA179" s="340"/>
      <c r="AB179" s="340"/>
      <c r="AC179" s="340"/>
      <c r="AD179" s="340"/>
      <c r="AE179" s="340"/>
      <c r="AF179" s="340"/>
      <c r="AG179" s="340"/>
      <c r="AH179" s="340"/>
      <c r="AI179" s="340"/>
      <c r="AJ179" s="340"/>
      <c r="AK179" s="340"/>
      <c r="AL179" s="340"/>
      <c r="AM179" s="340"/>
      <c r="AN179" s="340"/>
      <c r="AO179" s="340"/>
      <c r="AP179" s="340"/>
      <c r="AQ179" s="340"/>
      <c r="AR179" s="340"/>
      <c r="AS179" s="340"/>
      <c r="AT179" s="340"/>
      <c r="AU179" s="340"/>
      <c r="AV179" s="340"/>
      <c r="AW179" s="340"/>
      <c r="AX179" s="340"/>
      <c r="AY179" s="340"/>
      <c r="AZ179" s="340"/>
      <c r="BA179" s="340"/>
      <c r="BB179" s="340"/>
      <c r="BC179" s="340"/>
      <c r="BD179" s="340"/>
      <c r="BE179" s="340"/>
      <c r="BF179" s="340"/>
      <c r="BG179" s="340"/>
      <c r="BH179" s="340"/>
      <c r="BI179" s="340"/>
    </row>
    <row r="180" spans="7:61">
      <c r="G180"/>
      <c r="I180"/>
      <c r="P180"/>
      <c r="Q180"/>
      <c r="R180"/>
      <c r="S180" s="340"/>
      <c r="T180" s="340"/>
      <c r="U180" s="340"/>
      <c r="V180" s="340"/>
      <c r="W180" s="340"/>
      <c r="X180" s="340"/>
      <c r="Y180" s="340"/>
      <c r="Z180" s="340"/>
      <c r="AA180" s="340"/>
      <c r="AB180" s="340"/>
      <c r="AC180" s="340"/>
      <c r="AD180" s="340"/>
      <c r="AE180" s="340"/>
      <c r="AF180" s="340"/>
      <c r="AG180" s="340"/>
      <c r="AH180" s="340"/>
      <c r="AI180" s="340"/>
      <c r="AJ180" s="340"/>
      <c r="AK180" s="340"/>
      <c r="AL180" s="340"/>
      <c r="AM180" s="340"/>
      <c r="AN180" s="340"/>
      <c r="AO180" s="340"/>
      <c r="AP180" s="340"/>
      <c r="AQ180" s="340"/>
      <c r="AR180" s="340"/>
      <c r="AS180" s="340"/>
      <c r="AT180" s="340"/>
      <c r="AU180" s="340"/>
      <c r="AV180" s="340"/>
      <c r="AW180" s="340"/>
      <c r="AX180" s="340"/>
      <c r="AY180" s="340"/>
      <c r="AZ180" s="340"/>
      <c r="BA180" s="340"/>
      <c r="BB180" s="340"/>
      <c r="BC180" s="340"/>
      <c r="BD180" s="340"/>
      <c r="BE180" s="340"/>
      <c r="BF180" s="340"/>
      <c r="BG180" s="340"/>
      <c r="BH180" s="340"/>
      <c r="BI180" s="340"/>
    </row>
    <row r="181" spans="7:61">
      <c r="G181"/>
      <c r="I181"/>
      <c r="P181"/>
      <c r="Q181"/>
      <c r="R181"/>
      <c r="S181" s="340"/>
      <c r="T181" s="340"/>
      <c r="U181" s="340"/>
      <c r="V181" s="340"/>
      <c r="W181" s="340"/>
      <c r="X181" s="340"/>
      <c r="Y181" s="340"/>
      <c r="Z181" s="340"/>
      <c r="AA181" s="340"/>
      <c r="AB181" s="340"/>
      <c r="AC181" s="340"/>
      <c r="AD181" s="340"/>
      <c r="AE181" s="340"/>
      <c r="AF181" s="340"/>
      <c r="AG181" s="340"/>
      <c r="AH181" s="340"/>
      <c r="AI181" s="340"/>
      <c r="AJ181" s="340"/>
      <c r="AK181" s="340"/>
      <c r="AL181" s="340"/>
      <c r="AM181" s="340"/>
      <c r="AN181" s="340"/>
      <c r="AO181" s="340"/>
      <c r="AP181" s="340"/>
      <c r="AQ181" s="340"/>
      <c r="AR181" s="340"/>
      <c r="AS181" s="340"/>
      <c r="AT181" s="340"/>
      <c r="AU181" s="340"/>
      <c r="AV181" s="340"/>
      <c r="AW181" s="340"/>
      <c r="AX181" s="340"/>
      <c r="AY181" s="340"/>
      <c r="AZ181" s="340"/>
      <c r="BA181" s="340"/>
      <c r="BB181" s="340"/>
      <c r="BC181" s="340"/>
      <c r="BD181" s="340"/>
      <c r="BE181" s="340"/>
      <c r="BF181" s="340"/>
      <c r="BG181" s="340"/>
      <c r="BH181" s="340"/>
      <c r="BI181" s="340"/>
    </row>
    <row r="182" spans="7:61">
      <c r="G182"/>
      <c r="I182"/>
      <c r="P182"/>
      <c r="Q182"/>
      <c r="R182"/>
      <c r="S182" s="340"/>
      <c r="T182" s="340"/>
      <c r="U182" s="340"/>
      <c r="V182" s="340"/>
      <c r="W182" s="340"/>
      <c r="X182" s="340"/>
      <c r="Y182" s="340"/>
      <c r="Z182" s="340"/>
      <c r="AA182" s="340"/>
      <c r="AB182" s="340"/>
      <c r="AC182" s="340"/>
      <c r="AD182" s="340"/>
      <c r="AE182" s="340"/>
      <c r="AF182" s="340"/>
      <c r="AG182" s="340"/>
      <c r="AH182" s="340"/>
      <c r="AI182" s="340"/>
      <c r="AJ182" s="340"/>
      <c r="AK182" s="340"/>
      <c r="AL182" s="340"/>
      <c r="AM182" s="340"/>
      <c r="AN182" s="340"/>
      <c r="AO182" s="340"/>
      <c r="AP182" s="340"/>
      <c r="AQ182" s="340"/>
      <c r="AR182" s="340"/>
      <c r="AS182" s="340"/>
      <c r="AT182" s="340"/>
      <c r="AU182" s="340"/>
      <c r="AV182" s="340"/>
      <c r="AW182" s="340"/>
      <c r="AX182" s="340"/>
      <c r="AY182" s="340"/>
      <c r="AZ182" s="340"/>
      <c r="BA182" s="340"/>
      <c r="BB182" s="340"/>
      <c r="BC182" s="340"/>
      <c r="BD182" s="340"/>
      <c r="BE182" s="340"/>
      <c r="BF182" s="340"/>
      <c r="BG182" s="340"/>
      <c r="BH182" s="340"/>
      <c r="BI182" s="340"/>
    </row>
    <row r="183" spans="7:61">
      <c r="G183"/>
      <c r="I183"/>
      <c r="P183"/>
      <c r="Q183"/>
      <c r="R183"/>
      <c r="S183" s="340"/>
      <c r="T183" s="340"/>
      <c r="U183" s="340"/>
      <c r="V183" s="340"/>
      <c r="W183" s="340"/>
      <c r="X183" s="340"/>
      <c r="Y183" s="340"/>
      <c r="Z183" s="340"/>
      <c r="AA183" s="340"/>
      <c r="AB183" s="340"/>
      <c r="AC183" s="340"/>
      <c r="AD183" s="340"/>
      <c r="AE183" s="340"/>
      <c r="AF183" s="340"/>
      <c r="AG183" s="340"/>
      <c r="AH183" s="340"/>
      <c r="AI183" s="340"/>
      <c r="AJ183" s="340"/>
      <c r="AK183" s="340"/>
      <c r="AL183" s="340"/>
      <c r="AM183" s="340"/>
      <c r="AN183" s="340"/>
      <c r="AO183" s="340"/>
      <c r="AP183" s="340"/>
      <c r="AQ183" s="340"/>
      <c r="AR183" s="340"/>
      <c r="AS183" s="340"/>
      <c r="AT183" s="340"/>
      <c r="AU183" s="340"/>
      <c r="AV183" s="340"/>
      <c r="AW183" s="340"/>
      <c r="AX183" s="340"/>
      <c r="AY183" s="340"/>
      <c r="AZ183" s="340"/>
      <c r="BA183" s="340"/>
      <c r="BB183" s="340"/>
      <c r="BC183" s="340"/>
      <c r="BD183" s="340"/>
      <c r="BE183" s="340"/>
      <c r="BF183" s="340"/>
      <c r="BG183" s="340"/>
      <c r="BH183" s="340"/>
      <c r="BI183" s="340"/>
    </row>
    <row r="184" spans="7:61">
      <c r="G184"/>
      <c r="I184"/>
      <c r="P184"/>
      <c r="Q184"/>
      <c r="R184"/>
      <c r="S184" s="340"/>
      <c r="T184" s="340"/>
      <c r="U184" s="340"/>
      <c r="V184" s="340"/>
      <c r="W184" s="340"/>
      <c r="X184" s="340"/>
      <c r="Y184" s="340"/>
      <c r="Z184" s="340"/>
      <c r="AA184" s="340"/>
      <c r="AB184" s="340"/>
      <c r="AC184" s="340"/>
      <c r="AD184" s="340"/>
      <c r="AE184" s="340"/>
      <c r="AF184" s="340"/>
      <c r="AG184" s="340"/>
      <c r="AH184" s="340"/>
      <c r="AI184" s="340"/>
      <c r="AJ184" s="340"/>
      <c r="AK184" s="340"/>
      <c r="AL184" s="340"/>
      <c r="AM184" s="340"/>
      <c r="AN184" s="340"/>
      <c r="AO184" s="340"/>
      <c r="AP184" s="340"/>
      <c r="AQ184" s="340"/>
      <c r="AR184" s="340"/>
      <c r="AS184" s="340"/>
      <c r="AT184" s="340"/>
      <c r="AU184" s="340"/>
      <c r="AV184" s="340"/>
      <c r="AW184" s="340"/>
      <c r="AX184" s="340"/>
      <c r="AY184" s="340"/>
      <c r="AZ184" s="340"/>
      <c r="BA184" s="340"/>
      <c r="BB184" s="340"/>
      <c r="BC184" s="340"/>
      <c r="BD184" s="340"/>
      <c r="BE184" s="340"/>
      <c r="BF184" s="340"/>
      <c r="BG184" s="340"/>
      <c r="BH184" s="340"/>
      <c r="BI184" s="340"/>
    </row>
    <row r="185" spans="7:61">
      <c r="G185"/>
      <c r="I185"/>
      <c r="P185"/>
      <c r="Q185"/>
      <c r="R185"/>
      <c r="S185" s="340"/>
      <c r="T185" s="340"/>
      <c r="U185" s="340"/>
      <c r="V185" s="340"/>
      <c r="W185" s="340"/>
      <c r="X185" s="340"/>
      <c r="Y185" s="340"/>
      <c r="Z185" s="340"/>
      <c r="AA185" s="340"/>
      <c r="AB185" s="340"/>
      <c r="AC185" s="340"/>
      <c r="AD185" s="340"/>
      <c r="AE185" s="340"/>
      <c r="AF185" s="340"/>
      <c r="AG185" s="340"/>
      <c r="AH185" s="340"/>
      <c r="AI185" s="340"/>
      <c r="AJ185" s="340"/>
      <c r="AK185" s="340"/>
      <c r="AL185" s="340"/>
      <c r="AM185" s="340"/>
      <c r="AN185" s="340"/>
      <c r="AO185" s="340"/>
      <c r="AP185" s="340"/>
      <c r="AQ185" s="340"/>
      <c r="AR185" s="340"/>
      <c r="AS185" s="340"/>
      <c r="AT185" s="340"/>
      <c r="AU185" s="340"/>
      <c r="AV185" s="340"/>
      <c r="AW185" s="340"/>
      <c r="AX185" s="340"/>
      <c r="AY185" s="340"/>
      <c r="AZ185" s="340"/>
      <c r="BA185" s="340"/>
      <c r="BB185" s="340"/>
      <c r="BC185" s="340"/>
      <c r="BD185" s="340"/>
      <c r="BE185" s="340"/>
      <c r="BF185" s="340"/>
      <c r="BG185" s="340"/>
      <c r="BH185" s="340"/>
      <c r="BI185" s="340"/>
    </row>
    <row r="186" spans="7:61">
      <c r="G186"/>
      <c r="I186"/>
      <c r="P186"/>
      <c r="Q186"/>
      <c r="R186"/>
      <c r="S186" s="340"/>
      <c r="T186" s="340"/>
      <c r="U186" s="340"/>
      <c r="V186" s="340"/>
      <c r="W186" s="340"/>
      <c r="X186" s="340"/>
      <c r="Y186" s="340"/>
      <c r="Z186" s="340"/>
      <c r="AA186" s="340"/>
      <c r="AB186" s="340"/>
      <c r="AC186" s="340"/>
      <c r="AD186" s="340"/>
      <c r="AE186" s="340"/>
      <c r="AF186" s="340"/>
      <c r="AG186" s="340"/>
      <c r="AH186" s="340"/>
      <c r="AI186" s="340"/>
      <c r="AJ186" s="340"/>
      <c r="AK186" s="340"/>
      <c r="AL186" s="340"/>
      <c r="AM186" s="340"/>
      <c r="AN186" s="340"/>
      <c r="AO186" s="340"/>
      <c r="AP186" s="340"/>
      <c r="AQ186" s="340"/>
      <c r="AR186" s="340"/>
      <c r="AS186" s="340"/>
      <c r="AT186" s="340"/>
      <c r="AU186" s="340"/>
      <c r="AV186" s="340"/>
      <c r="AW186" s="340"/>
      <c r="AX186" s="340"/>
      <c r="AY186" s="340"/>
      <c r="AZ186" s="340"/>
      <c r="BA186" s="340"/>
      <c r="BB186" s="340"/>
      <c r="BC186" s="340"/>
      <c r="BD186" s="340"/>
      <c r="BE186" s="340"/>
      <c r="BF186" s="340"/>
      <c r="BG186" s="340"/>
      <c r="BH186" s="340"/>
      <c r="BI186" s="340"/>
    </row>
    <row r="187" spans="7:61">
      <c r="G187"/>
      <c r="I187"/>
      <c r="P187"/>
      <c r="Q187"/>
      <c r="R187"/>
      <c r="S187" s="340"/>
      <c r="T187" s="340"/>
      <c r="U187" s="340"/>
      <c r="V187" s="340"/>
      <c r="W187" s="340"/>
      <c r="X187" s="340"/>
      <c r="Y187" s="340"/>
      <c r="Z187" s="340"/>
      <c r="AA187" s="340"/>
      <c r="AB187" s="340"/>
      <c r="AC187" s="340"/>
      <c r="AD187" s="340"/>
      <c r="AE187" s="340"/>
      <c r="AF187" s="340"/>
      <c r="AG187" s="340"/>
      <c r="AH187" s="340"/>
      <c r="AI187" s="340"/>
      <c r="AJ187" s="340"/>
      <c r="AK187" s="340"/>
      <c r="AL187" s="340"/>
      <c r="AM187" s="340"/>
      <c r="AN187" s="340"/>
      <c r="AO187" s="340"/>
      <c r="AP187" s="340"/>
      <c r="AQ187" s="340"/>
      <c r="AR187" s="340"/>
      <c r="AS187" s="340"/>
      <c r="AT187" s="340"/>
      <c r="AU187" s="340"/>
      <c r="AV187" s="340"/>
      <c r="AW187" s="340"/>
      <c r="AX187" s="340"/>
      <c r="AY187" s="340"/>
      <c r="AZ187" s="340"/>
      <c r="BA187" s="340"/>
      <c r="BB187" s="340"/>
      <c r="BC187" s="340"/>
      <c r="BD187" s="340"/>
      <c r="BE187" s="340"/>
      <c r="BF187" s="340"/>
      <c r="BG187" s="340"/>
      <c r="BH187" s="340"/>
      <c r="BI187" s="340"/>
    </row>
    <row r="188" spans="7:61">
      <c r="G188"/>
      <c r="I188"/>
      <c r="P188"/>
      <c r="Q188"/>
      <c r="R188"/>
      <c r="S188" s="340"/>
      <c r="T188" s="340"/>
      <c r="U188" s="340"/>
      <c r="V188" s="340"/>
      <c r="W188" s="340"/>
      <c r="X188" s="340"/>
      <c r="Y188" s="340"/>
      <c r="Z188" s="340"/>
      <c r="AA188" s="340"/>
      <c r="AB188" s="340"/>
      <c r="AC188" s="340"/>
      <c r="AD188" s="340"/>
      <c r="AE188" s="340"/>
      <c r="AF188" s="340"/>
      <c r="AG188" s="340"/>
      <c r="AH188" s="340"/>
      <c r="AI188" s="340"/>
      <c r="AJ188" s="340"/>
      <c r="AK188" s="340"/>
      <c r="AL188" s="340"/>
      <c r="AM188" s="340"/>
      <c r="AN188" s="340"/>
      <c r="AO188" s="340"/>
      <c r="AP188" s="340"/>
      <c r="AQ188" s="340"/>
      <c r="AR188" s="340"/>
      <c r="AS188" s="340"/>
      <c r="AT188" s="340"/>
      <c r="AU188" s="340"/>
      <c r="AV188" s="340"/>
      <c r="AW188" s="340"/>
      <c r="AX188" s="340"/>
      <c r="AY188" s="340"/>
      <c r="AZ188" s="340"/>
      <c r="BA188" s="340"/>
      <c r="BB188" s="340"/>
      <c r="BC188" s="340"/>
      <c r="BD188" s="340"/>
      <c r="BE188" s="340"/>
      <c r="BF188" s="340"/>
      <c r="BG188" s="340"/>
      <c r="BH188" s="340"/>
      <c r="BI188" s="340"/>
    </row>
    <row r="189" spans="7:61">
      <c r="G189"/>
      <c r="I189"/>
      <c r="P189"/>
      <c r="Q189"/>
      <c r="R189"/>
      <c r="S189" s="340"/>
      <c r="T189" s="340"/>
      <c r="U189" s="340"/>
      <c r="V189" s="340"/>
      <c r="W189" s="340"/>
      <c r="X189" s="340"/>
      <c r="Y189" s="340"/>
      <c r="Z189" s="340"/>
      <c r="AA189" s="340"/>
      <c r="AB189" s="340"/>
      <c r="AC189" s="340"/>
      <c r="AD189" s="340"/>
      <c r="AE189" s="340"/>
      <c r="AF189" s="340"/>
      <c r="AG189" s="340"/>
      <c r="AH189" s="340"/>
      <c r="AI189" s="340"/>
      <c r="AJ189" s="340"/>
      <c r="AK189" s="340"/>
      <c r="AL189" s="340"/>
      <c r="AM189" s="340"/>
      <c r="AN189" s="340"/>
      <c r="AO189" s="340"/>
      <c r="AP189" s="340"/>
      <c r="AQ189" s="340"/>
      <c r="AR189" s="340"/>
      <c r="AS189" s="340"/>
      <c r="AT189" s="340"/>
      <c r="AU189" s="340"/>
      <c r="AV189" s="340"/>
      <c r="AW189" s="340"/>
      <c r="AX189" s="340"/>
      <c r="AY189" s="340"/>
      <c r="AZ189" s="340"/>
      <c r="BA189" s="340"/>
      <c r="BB189" s="340"/>
      <c r="BC189" s="340"/>
      <c r="BD189" s="340"/>
      <c r="BE189" s="340"/>
      <c r="BF189" s="340"/>
      <c r="BG189" s="340"/>
      <c r="BH189" s="340"/>
      <c r="BI189" s="340"/>
    </row>
    <row r="190" spans="7:61">
      <c r="G190"/>
      <c r="I190"/>
      <c r="P190"/>
      <c r="Q190"/>
      <c r="R190"/>
      <c r="S190" s="340"/>
      <c r="T190" s="340"/>
      <c r="U190" s="340"/>
      <c r="V190" s="340"/>
      <c r="W190" s="340"/>
      <c r="X190" s="340"/>
      <c r="Y190" s="340"/>
      <c r="Z190" s="340"/>
      <c r="AA190" s="340"/>
      <c r="AB190" s="340"/>
      <c r="AC190" s="340"/>
      <c r="AD190" s="340"/>
      <c r="AE190" s="340"/>
      <c r="AF190" s="340"/>
      <c r="AG190" s="340"/>
      <c r="AH190" s="340"/>
      <c r="AI190" s="340"/>
      <c r="AJ190" s="340"/>
      <c r="AK190" s="340"/>
      <c r="AL190" s="340"/>
      <c r="AM190" s="340"/>
      <c r="AN190" s="340"/>
      <c r="AO190" s="340"/>
      <c r="AP190" s="340"/>
      <c r="AQ190" s="340"/>
      <c r="AR190" s="340"/>
      <c r="AS190" s="340"/>
      <c r="AT190" s="340"/>
      <c r="AU190" s="340"/>
      <c r="AV190" s="340"/>
      <c r="AW190" s="340"/>
      <c r="AX190" s="340"/>
      <c r="AY190" s="340"/>
      <c r="AZ190" s="340"/>
      <c r="BA190" s="340"/>
      <c r="BB190" s="340"/>
      <c r="BC190" s="340"/>
      <c r="BD190" s="340"/>
      <c r="BE190" s="340"/>
      <c r="BF190" s="340"/>
      <c r="BG190" s="340"/>
      <c r="BH190" s="340"/>
      <c r="BI190" s="340"/>
    </row>
    <row r="191" spans="7:61">
      <c r="G191"/>
      <c r="I191"/>
      <c r="P191"/>
      <c r="Q191"/>
      <c r="R191"/>
      <c r="S191" s="340"/>
      <c r="T191" s="340"/>
      <c r="U191" s="340"/>
      <c r="V191" s="340"/>
      <c r="W191" s="340"/>
      <c r="X191" s="340"/>
      <c r="Y191" s="340"/>
      <c r="Z191" s="340"/>
      <c r="AA191" s="340"/>
      <c r="AB191" s="340"/>
      <c r="AC191" s="340"/>
      <c r="AD191" s="340"/>
      <c r="AE191" s="340"/>
      <c r="AF191" s="340"/>
      <c r="AG191" s="340"/>
      <c r="AH191" s="340"/>
      <c r="AI191" s="340"/>
      <c r="AJ191" s="340"/>
      <c r="AK191" s="340"/>
      <c r="AL191" s="340"/>
      <c r="AM191" s="340"/>
      <c r="AN191" s="340"/>
      <c r="AO191" s="340"/>
      <c r="AP191" s="340"/>
      <c r="AQ191" s="340"/>
      <c r="AR191" s="340"/>
      <c r="AS191" s="340"/>
      <c r="AT191" s="340"/>
      <c r="AU191" s="340"/>
      <c r="AV191" s="340"/>
      <c r="AW191" s="340"/>
      <c r="AX191" s="340"/>
      <c r="AY191" s="340"/>
      <c r="AZ191" s="340"/>
      <c r="BA191" s="340"/>
      <c r="BB191" s="340"/>
      <c r="BC191" s="340"/>
      <c r="BD191" s="340"/>
      <c r="BE191" s="340"/>
      <c r="BF191" s="340"/>
      <c r="BG191" s="340"/>
      <c r="BH191" s="340"/>
      <c r="BI191" s="340"/>
    </row>
    <row r="192" spans="7:61">
      <c r="G192"/>
      <c r="I192"/>
      <c r="P192"/>
      <c r="Q192"/>
      <c r="R192"/>
      <c r="S192" s="340"/>
      <c r="T192" s="340"/>
      <c r="U192" s="340"/>
      <c r="V192" s="340"/>
      <c r="W192" s="340"/>
      <c r="X192" s="340"/>
      <c r="Y192" s="340"/>
      <c r="Z192" s="340"/>
      <c r="AA192" s="340"/>
      <c r="AB192" s="340"/>
      <c r="AC192" s="340"/>
      <c r="AD192" s="340"/>
      <c r="AE192" s="340"/>
      <c r="AF192" s="340"/>
      <c r="AG192" s="340"/>
      <c r="AH192" s="340"/>
      <c r="AI192" s="340"/>
      <c r="AJ192" s="340"/>
      <c r="AK192" s="340"/>
      <c r="AL192" s="340"/>
      <c r="AM192" s="340"/>
      <c r="AN192" s="340"/>
      <c r="AO192" s="340"/>
      <c r="AP192" s="340"/>
      <c r="AQ192" s="340"/>
      <c r="AR192" s="340"/>
      <c r="AS192" s="340"/>
      <c r="AT192" s="340"/>
      <c r="AU192" s="340"/>
      <c r="AV192" s="340"/>
      <c r="AW192" s="340"/>
      <c r="AX192" s="340"/>
      <c r="AY192" s="340"/>
      <c r="AZ192" s="340"/>
      <c r="BA192" s="340"/>
      <c r="BB192" s="340"/>
      <c r="BC192" s="340"/>
      <c r="BD192" s="340"/>
      <c r="BE192" s="340"/>
      <c r="BF192" s="340"/>
      <c r="BG192" s="340"/>
      <c r="BH192" s="340"/>
      <c r="BI192" s="340"/>
    </row>
    <row r="193" spans="7:61">
      <c r="G193"/>
      <c r="I193"/>
      <c r="P193"/>
      <c r="Q193"/>
      <c r="R193"/>
      <c r="S193" s="340"/>
      <c r="T193" s="340"/>
      <c r="U193" s="340"/>
      <c r="V193" s="340"/>
      <c r="W193" s="340"/>
      <c r="X193" s="340"/>
      <c r="Y193" s="340"/>
      <c r="Z193" s="340"/>
      <c r="AA193" s="340"/>
      <c r="AB193" s="340"/>
      <c r="AC193" s="340"/>
      <c r="AD193" s="340"/>
      <c r="AE193" s="340"/>
      <c r="AF193" s="340"/>
      <c r="AG193" s="340"/>
      <c r="AH193" s="340"/>
      <c r="AI193" s="340"/>
      <c r="AJ193" s="340"/>
      <c r="AK193" s="340"/>
      <c r="AL193" s="340"/>
      <c r="AM193" s="340"/>
      <c r="AN193" s="340"/>
      <c r="AO193" s="340"/>
      <c r="AP193" s="340"/>
      <c r="AQ193" s="340"/>
      <c r="AR193" s="340"/>
      <c r="AS193" s="340"/>
      <c r="AT193" s="340"/>
      <c r="AU193" s="340"/>
      <c r="AV193" s="340"/>
      <c r="AW193" s="340"/>
      <c r="AX193" s="340"/>
      <c r="AY193" s="340"/>
      <c r="AZ193" s="340"/>
      <c r="BA193" s="340"/>
      <c r="BB193" s="340"/>
      <c r="BC193" s="340"/>
      <c r="BD193" s="340"/>
      <c r="BE193" s="340"/>
      <c r="BF193" s="340"/>
      <c r="BG193" s="340"/>
      <c r="BH193" s="340"/>
      <c r="BI193" s="340"/>
    </row>
    <row r="194" spans="7:61">
      <c r="G194"/>
      <c r="I194"/>
      <c r="P194"/>
      <c r="Q194"/>
      <c r="R194"/>
      <c r="S194" s="340"/>
      <c r="T194" s="340"/>
      <c r="U194" s="340"/>
      <c r="V194" s="340"/>
      <c r="W194" s="340"/>
      <c r="X194" s="340"/>
      <c r="Y194" s="340"/>
      <c r="Z194" s="340"/>
      <c r="AA194" s="340"/>
      <c r="AB194" s="340"/>
      <c r="AC194" s="340"/>
      <c r="AD194" s="340"/>
      <c r="AE194" s="340"/>
      <c r="AF194" s="340"/>
      <c r="AG194" s="340"/>
      <c r="AH194" s="340"/>
      <c r="AI194" s="340"/>
      <c r="AJ194" s="340"/>
      <c r="AK194" s="340"/>
      <c r="AL194" s="340"/>
      <c r="AM194" s="340"/>
      <c r="AN194" s="340"/>
      <c r="AO194" s="340"/>
      <c r="AP194" s="340"/>
      <c r="AQ194" s="340"/>
      <c r="AR194" s="340"/>
      <c r="AS194" s="340"/>
      <c r="AT194" s="340"/>
      <c r="AU194" s="340"/>
      <c r="AV194" s="340"/>
      <c r="AW194" s="340"/>
      <c r="AX194" s="340"/>
      <c r="AY194" s="340"/>
      <c r="AZ194" s="340"/>
      <c r="BA194" s="340"/>
      <c r="BB194" s="340"/>
      <c r="BC194" s="340"/>
      <c r="BD194" s="340"/>
      <c r="BE194" s="340"/>
      <c r="BF194" s="340"/>
      <c r="BG194" s="340"/>
      <c r="BH194" s="340"/>
      <c r="BI194" s="340"/>
    </row>
    <row r="195" spans="7:61">
      <c r="G195"/>
      <c r="I195"/>
      <c r="P195"/>
      <c r="Q195"/>
      <c r="R195"/>
      <c r="S195" s="340"/>
      <c r="T195" s="340"/>
      <c r="U195" s="340"/>
      <c r="V195" s="340"/>
      <c r="W195" s="340"/>
      <c r="X195" s="340"/>
      <c r="Y195" s="340"/>
      <c r="Z195" s="340"/>
      <c r="AA195" s="340"/>
      <c r="AB195" s="340"/>
      <c r="AC195" s="340"/>
      <c r="AD195" s="340"/>
      <c r="AE195" s="340"/>
      <c r="AF195" s="340"/>
      <c r="AG195" s="340"/>
      <c r="AH195" s="340"/>
      <c r="AI195" s="340"/>
      <c r="AJ195" s="340"/>
      <c r="AK195" s="340"/>
      <c r="AL195" s="340"/>
      <c r="AM195" s="340"/>
      <c r="AN195" s="340"/>
      <c r="AO195" s="340"/>
      <c r="AP195" s="340"/>
      <c r="AQ195" s="340"/>
      <c r="AR195" s="340"/>
      <c r="AS195" s="340"/>
      <c r="AT195" s="340"/>
      <c r="AU195" s="340"/>
      <c r="AV195" s="340"/>
      <c r="AW195" s="340"/>
      <c r="AX195" s="340"/>
      <c r="AY195" s="340"/>
      <c r="AZ195" s="340"/>
      <c r="BA195" s="340"/>
      <c r="BB195" s="340"/>
      <c r="BC195" s="340"/>
      <c r="BD195" s="340"/>
      <c r="BE195" s="340"/>
      <c r="BF195" s="340"/>
      <c r="BG195" s="340"/>
      <c r="BH195" s="340"/>
      <c r="BI195" s="340"/>
    </row>
    <row r="196" spans="7:61">
      <c r="G196"/>
      <c r="I196"/>
      <c r="P196"/>
      <c r="Q196"/>
      <c r="R196"/>
      <c r="S196" s="340"/>
      <c r="T196" s="340"/>
      <c r="U196" s="340"/>
      <c r="V196" s="340"/>
      <c r="W196" s="340"/>
      <c r="X196" s="340"/>
      <c r="Y196" s="340"/>
      <c r="Z196" s="340"/>
      <c r="AA196" s="340"/>
      <c r="AB196" s="340"/>
      <c r="AC196" s="340"/>
      <c r="AD196" s="340"/>
      <c r="AE196" s="340"/>
      <c r="AF196" s="340"/>
      <c r="AG196" s="340"/>
      <c r="AH196" s="340"/>
      <c r="AI196" s="340"/>
      <c r="AJ196" s="340"/>
      <c r="AK196" s="340"/>
      <c r="AL196" s="340"/>
      <c r="AM196" s="340"/>
      <c r="AN196" s="340"/>
      <c r="AO196" s="340"/>
      <c r="AP196" s="340"/>
      <c r="AQ196" s="340"/>
      <c r="AR196" s="340"/>
      <c r="AS196" s="340"/>
      <c r="AT196" s="340"/>
      <c r="AU196" s="340"/>
      <c r="AV196" s="340"/>
      <c r="AW196" s="340"/>
      <c r="AX196" s="340"/>
      <c r="AY196" s="340"/>
      <c r="AZ196" s="340"/>
      <c r="BA196" s="340"/>
      <c r="BB196" s="340"/>
      <c r="BC196" s="340"/>
      <c r="BD196" s="340"/>
      <c r="BE196" s="340"/>
      <c r="BF196" s="340"/>
      <c r="BG196" s="340"/>
      <c r="BH196" s="340"/>
      <c r="BI196" s="340"/>
    </row>
    <row r="197" spans="7:61">
      <c r="G197"/>
      <c r="I197"/>
      <c r="P197"/>
      <c r="Q197"/>
      <c r="R197"/>
      <c r="S197" s="340"/>
      <c r="T197" s="340"/>
      <c r="U197" s="340"/>
      <c r="V197" s="340"/>
      <c r="W197" s="340"/>
      <c r="X197" s="340"/>
      <c r="Y197" s="340"/>
      <c r="Z197" s="340"/>
      <c r="AA197" s="340"/>
      <c r="AB197" s="340"/>
      <c r="AC197" s="340"/>
      <c r="AD197" s="340"/>
      <c r="AE197" s="340"/>
      <c r="AF197" s="340"/>
      <c r="AG197" s="340"/>
      <c r="AH197" s="340"/>
      <c r="AI197" s="340"/>
      <c r="AJ197" s="340"/>
      <c r="AK197" s="340"/>
      <c r="AL197" s="340"/>
      <c r="AM197" s="340"/>
      <c r="AN197" s="340"/>
      <c r="AO197" s="340"/>
      <c r="AP197" s="340"/>
      <c r="AQ197" s="340"/>
      <c r="AR197" s="340"/>
      <c r="AS197" s="340"/>
      <c r="AT197" s="340"/>
      <c r="AU197" s="340"/>
      <c r="AV197" s="340"/>
      <c r="AW197" s="340"/>
      <c r="AX197" s="340"/>
      <c r="AY197" s="340"/>
      <c r="AZ197" s="340"/>
      <c r="BA197" s="340"/>
      <c r="BB197" s="340"/>
      <c r="BC197" s="340"/>
      <c r="BD197" s="340"/>
      <c r="BE197" s="340"/>
      <c r="BF197" s="340"/>
      <c r="BG197" s="340"/>
      <c r="BH197" s="340"/>
      <c r="BI197" s="340"/>
    </row>
    <row r="198" spans="7:61">
      <c r="G198"/>
      <c r="I198"/>
      <c r="P198"/>
      <c r="Q198"/>
      <c r="R198"/>
      <c r="S198" s="340"/>
      <c r="T198" s="340"/>
      <c r="U198" s="340"/>
      <c r="V198" s="340"/>
      <c r="W198" s="340"/>
      <c r="X198" s="340"/>
      <c r="Y198" s="340"/>
      <c r="Z198" s="340"/>
      <c r="AA198" s="340"/>
      <c r="AB198" s="340"/>
      <c r="AC198" s="340"/>
      <c r="AD198" s="340"/>
      <c r="AE198" s="340"/>
      <c r="AF198" s="340"/>
      <c r="AG198" s="340"/>
      <c r="AH198" s="340"/>
      <c r="AI198" s="340"/>
      <c r="AJ198" s="340"/>
      <c r="AK198" s="340"/>
      <c r="AL198" s="340"/>
      <c r="AM198" s="340"/>
      <c r="AN198" s="340"/>
      <c r="AO198" s="340"/>
      <c r="AP198" s="340"/>
      <c r="AQ198" s="340"/>
      <c r="AR198" s="340"/>
      <c r="AS198" s="340"/>
      <c r="AT198" s="340"/>
      <c r="AU198" s="340"/>
      <c r="AV198" s="340"/>
      <c r="AW198" s="340"/>
      <c r="AX198" s="340"/>
      <c r="AY198" s="340"/>
      <c r="AZ198" s="340"/>
      <c r="BA198" s="340"/>
      <c r="BB198" s="340"/>
      <c r="BC198" s="340"/>
      <c r="BD198" s="340"/>
      <c r="BE198" s="340"/>
      <c r="BF198" s="340"/>
      <c r="BG198" s="340"/>
      <c r="BH198" s="340"/>
      <c r="BI198" s="340"/>
    </row>
    <row r="199" spans="7:61">
      <c r="G199"/>
      <c r="I199"/>
      <c r="P199"/>
      <c r="Q199"/>
      <c r="R199"/>
      <c r="S199" s="340"/>
      <c r="T199" s="340"/>
      <c r="U199" s="340"/>
      <c r="V199" s="340"/>
      <c r="W199" s="340"/>
      <c r="X199" s="340"/>
      <c r="Y199" s="340"/>
      <c r="Z199" s="340"/>
      <c r="AA199" s="340"/>
      <c r="AB199" s="340"/>
      <c r="AC199" s="340"/>
      <c r="AD199" s="340"/>
      <c r="AE199" s="340"/>
      <c r="AF199" s="340"/>
      <c r="AG199" s="340"/>
      <c r="AH199" s="340"/>
      <c r="AI199" s="340"/>
      <c r="AJ199" s="340"/>
      <c r="AK199" s="340"/>
      <c r="AL199" s="340"/>
      <c r="AM199" s="340"/>
      <c r="AN199" s="340"/>
      <c r="AO199" s="340"/>
      <c r="AP199" s="340"/>
      <c r="AQ199" s="340"/>
      <c r="AR199" s="340"/>
      <c r="AS199" s="340"/>
      <c r="AT199" s="340"/>
      <c r="AU199" s="340"/>
      <c r="AV199" s="340"/>
      <c r="AW199" s="340"/>
      <c r="AX199" s="340"/>
      <c r="AY199" s="340"/>
      <c r="AZ199" s="340"/>
      <c r="BA199" s="340"/>
      <c r="BB199" s="340"/>
      <c r="BC199" s="340"/>
      <c r="BD199" s="340"/>
      <c r="BE199" s="340"/>
      <c r="BF199" s="340"/>
      <c r="BG199" s="340"/>
      <c r="BH199" s="340"/>
      <c r="BI199" s="340"/>
    </row>
    <row r="200" spans="7:61">
      <c r="G200"/>
      <c r="I200"/>
      <c r="P200"/>
      <c r="Q200"/>
      <c r="R200"/>
      <c r="S200" s="340"/>
      <c r="T200" s="340"/>
      <c r="U200" s="340"/>
      <c r="V200" s="340"/>
      <c r="W200" s="340"/>
      <c r="X200" s="340"/>
      <c r="Y200" s="340"/>
      <c r="Z200" s="340"/>
      <c r="AA200" s="340"/>
      <c r="AB200" s="340"/>
      <c r="AC200" s="340"/>
      <c r="AD200" s="340"/>
      <c r="AE200" s="340"/>
      <c r="AF200" s="340"/>
      <c r="AG200" s="340"/>
      <c r="AH200" s="340"/>
      <c r="AI200" s="340"/>
      <c r="AJ200" s="340"/>
      <c r="AK200" s="340"/>
      <c r="AL200" s="340"/>
      <c r="AM200" s="340"/>
      <c r="AN200" s="340"/>
      <c r="AO200" s="340"/>
      <c r="AP200" s="340"/>
      <c r="AQ200" s="340"/>
      <c r="AR200" s="340"/>
      <c r="AS200" s="340"/>
      <c r="AT200" s="340"/>
      <c r="AU200" s="340"/>
      <c r="AV200" s="340"/>
      <c r="AW200" s="340"/>
      <c r="AX200" s="340"/>
      <c r="AY200" s="340"/>
      <c r="AZ200" s="340"/>
      <c r="BA200" s="340"/>
      <c r="BB200" s="340"/>
      <c r="BC200" s="340"/>
      <c r="BD200" s="340"/>
      <c r="BE200" s="340"/>
      <c r="BF200" s="340"/>
      <c r="BG200" s="340"/>
      <c r="BH200" s="340"/>
      <c r="BI200" s="340"/>
    </row>
    <row r="201" spans="7:61">
      <c r="G201"/>
      <c r="I201"/>
      <c r="P201"/>
      <c r="Q201"/>
      <c r="R201"/>
      <c r="S201" s="340"/>
      <c r="T201" s="340"/>
      <c r="U201" s="340"/>
      <c r="V201" s="340"/>
      <c r="W201" s="340"/>
      <c r="X201" s="340"/>
      <c r="Y201" s="340"/>
      <c r="Z201" s="340"/>
      <c r="AA201" s="340"/>
      <c r="AB201" s="340"/>
      <c r="AC201" s="340"/>
      <c r="AD201" s="340"/>
      <c r="AE201" s="340"/>
      <c r="AF201" s="340"/>
      <c r="AG201" s="340"/>
      <c r="AH201" s="340"/>
      <c r="AI201" s="340"/>
      <c r="AJ201" s="340"/>
      <c r="AK201" s="340"/>
      <c r="AL201" s="340"/>
      <c r="AM201" s="340"/>
      <c r="AN201" s="340"/>
      <c r="AO201" s="340"/>
      <c r="AP201" s="340"/>
      <c r="AQ201" s="340"/>
      <c r="AR201" s="340"/>
      <c r="AS201" s="340"/>
      <c r="AT201" s="340"/>
      <c r="AU201" s="340"/>
      <c r="AV201" s="340"/>
      <c r="AW201" s="340"/>
      <c r="AX201" s="340"/>
      <c r="AY201" s="340"/>
      <c r="AZ201" s="340"/>
      <c r="BA201" s="340"/>
      <c r="BB201" s="340"/>
      <c r="BC201" s="340"/>
      <c r="BD201" s="340"/>
      <c r="BE201" s="340"/>
      <c r="BF201" s="340"/>
      <c r="BG201" s="340"/>
      <c r="BH201" s="340"/>
      <c r="BI201" s="340"/>
    </row>
    <row r="202" spans="7:61">
      <c r="G202"/>
      <c r="I202"/>
      <c r="P202"/>
      <c r="Q202"/>
      <c r="R202"/>
      <c r="S202" s="340"/>
      <c r="T202" s="340"/>
      <c r="U202" s="340"/>
      <c r="V202" s="340"/>
      <c r="W202" s="340"/>
      <c r="X202" s="340"/>
      <c r="Y202" s="340"/>
      <c r="Z202" s="340"/>
      <c r="AA202" s="340"/>
      <c r="AB202" s="340"/>
      <c r="AC202" s="340"/>
      <c r="AD202" s="340"/>
      <c r="AE202" s="340"/>
      <c r="AF202" s="340"/>
      <c r="AG202" s="340"/>
      <c r="AH202" s="340"/>
      <c r="AI202" s="340"/>
      <c r="AJ202" s="340"/>
      <c r="AK202" s="340"/>
      <c r="AL202" s="340"/>
      <c r="AM202" s="340"/>
      <c r="AN202" s="340"/>
      <c r="AO202" s="340"/>
      <c r="AP202" s="340"/>
      <c r="AQ202" s="340"/>
      <c r="AR202" s="340"/>
      <c r="AS202" s="340"/>
      <c r="AT202" s="340"/>
      <c r="AU202" s="340"/>
      <c r="AV202" s="340"/>
      <c r="AW202" s="340"/>
      <c r="AX202" s="340"/>
      <c r="AY202" s="340"/>
      <c r="AZ202" s="340"/>
      <c r="BA202" s="340"/>
      <c r="BB202" s="340"/>
      <c r="BC202" s="340"/>
      <c r="BD202" s="340"/>
      <c r="BE202" s="340"/>
      <c r="BF202" s="340"/>
      <c r="BG202" s="340"/>
      <c r="BH202" s="340"/>
      <c r="BI202" s="340"/>
    </row>
    <row r="203" spans="7:61">
      <c r="G203"/>
      <c r="I203"/>
      <c r="P203"/>
      <c r="Q203"/>
      <c r="R203"/>
      <c r="S203" s="340"/>
      <c r="T203" s="340"/>
      <c r="U203" s="340"/>
      <c r="V203" s="340"/>
      <c r="W203" s="340"/>
      <c r="X203" s="340"/>
      <c r="Y203" s="340"/>
      <c r="Z203" s="340"/>
      <c r="AA203" s="340"/>
      <c r="AB203" s="340"/>
      <c r="AC203" s="340"/>
      <c r="AD203" s="340"/>
      <c r="AE203" s="340"/>
      <c r="AF203" s="340"/>
      <c r="AG203" s="340"/>
      <c r="AH203" s="340"/>
      <c r="AI203" s="340"/>
      <c r="AJ203" s="340"/>
      <c r="AK203" s="340"/>
      <c r="AL203" s="340"/>
      <c r="AM203" s="340"/>
      <c r="AN203" s="340"/>
      <c r="AO203" s="340"/>
      <c r="AP203" s="340"/>
      <c r="AQ203" s="340"/>
      <c r="AR203" s="340"/>
      <c r="AS203" s="340"/>
      <c r="AT203" s="340"/>
      <c r="AU203" s="340"/>
      <c r="AV203" s="340"/>
      <c r="AW203" s="340"/>
      <c r="AX203" s="340"/>
      <c r="AY203" s="340"/>
      <c r="AZ203" s="340"/>
      <c r="BA203" s="340"/>
      <c r="BB203" s="340"/>
      <c r="BC203" s="340"/>
      <c r="BD203" s="340"/>
      <c r="BE203" s="340"/>
      <c r="BF203" s="340"/>
      <c r="BG203" s="340"/>
      <c r="BH203" s="340"/>
      <c r="BI203" s="340"/>
    </row>
    <row r="204" spans="7:61">
      <c r="G204"/>
      <c r="I204"/>
      <c r="P204"/>
      <c r="Q204"/>
      <c r="R204"/>
      <c r="S204" s="340"/>
      <c r="T204" s="340"/>
      <c r="U204" s="340"/>
      <c r="V204" s="340"/>
      <c r="W204" s="340"/>
      <c r="X204" s="340"/>
      <c r="Y204" s="340"/>
      <c r="Z204" s="340"/>
      <c r="AA204" s="340"/>
      <c r="AB204" s="340"/>
      <c r="AC204" s="340"/>
      <c r="AD204" s="340"/>
      <c r="AE204" s="340"/>
      <c r="AF204" s="340"/>
      <c r="AG204" s="340"/>
      <c r="AH204" s="340"/>
      <c r="AI204" s="340"/>
      <c r="AJ204" s="340"/>
      <c r="AK204" s="340"/>
      <c r="AL204" s="340"/>
      <c r="AM204" s="340"/>
      <c r="AN204" s="340"/>
      <c r="AO204" s="340"/>
      <c r="AP204" s="340"/>
      <c r="AQ204" s="340"/>
      <c r="AR204" s="340"/>
      <c r="AS204" s="340"/>
      <c r="AT204" s="340"/>
      <c r="AU204" s="340"/>
      <c r="AV204" s="340"/>
      <c r="AW204" s="340"/>
      <c r="AX204" s="340"/>
      <c r="AY204" s="340"/>
      <c r="AZ204" s="340"/>
      <c r="BA204" s="340"/>
      <c r="BB204" s="340"/>
      <c r="BC204" s="340"/>
      <c r="BD204" s="340"/>
      <c r="BE204" s="340"/>
      <c r="BF204" s="340"/>
      <c r="BG204" s="340"/>
      <c r="BH204" s="340"/>
      <c r="BI204" s="340"/>
    </row>
    <row r="205" spans="7:61">
      <c r="G205"/>
      <c r="I205"/>
      <c r="P205"/>
      <c r="Q205"/>
      <c r="R205"/>
      <c r="S205" s="340"/>
      <c r="T205" s="340"/>
      <c r="U205" s="340"/>
      <c r="V205" s="340"/>
      <c r="W205" s="340"/>
      <c r="X205" s="340"/>
      <c r="Y205" s="340"/>
      <c r="Z205" s="340"/>
      <c r="AA205" s="340"/>
      <c r="AB205" s="340"/>
      <c r="AC205" s="340"/>
      <c r="AD205" s="340"/>
      <c r="AE205" s="340"/>
      <c r="AF205" s="340"/>
      <c r="AG205" s="340"/>
      <c r="AH205" s="340"/>
      <c r="AI205" s="340"/>
      <c r="AJ205" s="340"/>
      <c r="AK205" s="340"/>
      <c r="AL205" s="340"/>
      <c r="AM205" s="340"/>
      <c r="AN205" s="340"/>
      <c r="AO205" s="340"/>
      <c r="AP205" s="340"/>
      <c r="AQ205" s="340"/>
      <c r="AR205" s="340"/>
      <c r="AS205" s="340"/>
      <c r="AT205" s="340"/>
      <c r="AU205" s="340"/>
      <c r="AV205" s="340"/>
      <c r="AW205" s="340"/>
      <c r="AX205" s="340"/>
      <c r="AY205" s="340"/>
      <c r="AZ205" s="340"/>
      <c r="BA205" s="340"/>
      <c r="BB205" s="340"/>
      <c r="BC205" s="340"/>
      <c r="BD205" s="340"/>
      <c r="BE205" s="340"/>
      <c r="BF205" s="340"/>
      <c r="BG205" s="340"/>
      <c r="BH205" s="340"/>
      <c r="BI205" s="340"/>
    </row>
    <row r="206" spans="7:61">
      <c r="G206"/>
      <c r="I206"/>
      <c r="P206"/>
      <c r="Q206"/>
      <c r="R206"/>
      <c r="S206" s="340"/>
      <c r="T206" s="340"/>
      <c r="U206" s="340"/>
      <c r="V206" s="340"/>
      <c r="W206" s="340"/>
      <c r="X206" s="340"/>
      <c r="Y206" s="340"/>
      <c r="Z206" s="340"/>
      <c r="AA206" s="340"/>
      <c r="AB206" s="340"/>
      <c r="AC206" s="340"/>
      <c r="AD206" s="340"/>
      <c r="AE206" s="340"/>
      <c r="AF206" s="340"/>
      <c r="AG206" s="340"/>
      <c r="AH206" s="340"/>
      <c r="AI206" s="340"/>
      <c r="AJ206" s="340"/>
      <c r="AK206" s="340"/>
      <c r="AL206" s="340"/>
      <c r="AM206" s="340"/>
      <c r="AN206" s="340"/>
      <c r="AO206" s="340"/>
      <c r="AP206" s="340"/>
      <c r="AQ206" s="340"/>
      <c r="AR206" s="340"/>
      <c r="AS206" s="340"/>
      <c r="AT206" s="340"/>
      <c r="AU206" s="340"/>
      <c r="AV206" s="340"/>
      <c r="AW206" s="340"/>
      <c r="AX206" s="340"/>
      <c r="AY206" s="340"/>
      <c r="AZ206" s="340"/>
      <c r="BA206" s="340"/>
      <c r="BB206" s="340"/>
      <c r="BC206" s="340"/>
      <c r="BD206" s="340"/>
      <c r="BE206" s="340"/>
      <c r="BF206" s="340"/>
      <c r="BG206" s="340"/>
      <c r="BH206" s="340"/>
      <c r="BI206" s="340"/>
    </row>
    <row r="207" spans="7:61">
      <c r="G207"/>
      <c r="I207"/>
      <c r="P207"/>
      <c r="Q207"/>
      <c r="R207"/>
      <c r="S207" s="340"/>
      <c r="T207" s="340"/>
      <c r="U207" s="340"/>
      <c r="V207" s="340"/>
      <c r="W207" s="340"/>
      <c r="X207" s="340"/>
      <c r="Y207" s="340"/>
      <c r="Z207" s="340"/>
      <c r="AA207" s="340"/>
      <c r="AB207" s="340"/>
      <c r="AC207" s="340"/>
      <c r="AD207" s="340"/>
      <c r="AE207" s="340"/>
      <c r="AF207" s="340"/>
      <c r="AG207" s="340"/>
      <c r="AH207" s="340"/>
      <c r="AI207" s="340"/>
      <c r="AJ207" s="340"/>
      <c r="AK207" s="340"/>
      <c r="AL207" s="340"/>
      <c r="AM207" s="340"/>
      <c r="AN207" s="340"/>
      <c r="AO207" s="340"/>
      <c r="AP207" s="340"/>
      <c r="AQ207" s="340"/>
      <c r="AR207" s="340"/>
      <c r="AS207" s="340"/>
      <c r="AT207" s="340"/>
      <c r="AU207" s="340"/>
      <c r="AV207" s="340"/>
      <c r="AW207" s="340"/>
      <c r="AX207" s="340"/>
      <c r="AY207" s="340"/>
      <c r="AZ207" s="340"/>
      <c r="BA207" s="340"/>
      <c r="BB207" s="340"/>
      <c r="BC207" s="340"/>
      <c r="BD207" s="340"/>
      <c r="BE207" s="340"/>
      <c r="BF207" s="340"/>
      <c r="BG207" s="340"/>
      <c r="BH207" s="340"/>
      <c r="BI207" s="340"/>
    </row>
    <row r="208" spans="7:61">
      <c r="G208"/>
      <c r="I208"/>
      <c r="P208"/>
      <c r="Q208"/>
      <c r="R208"/>
      <c r="S208" s="340"/>
      <c r="T208" s="340"/>
      <c r="U208" s="340"/>
      <c r="V208" s="340"/>
      <c r="W208" s="340"/>
      <c r="X208" s="340"/>
      <c r="Y208" s="340"/>
      <c r="Z208" s="340"/>
      <c r="AA208" s="340"/>
      <c r="AB208" s="340"/>
      <c r="AC208" s="340"/>
      <c r="AD208" s="340"/>
      <c r="AE208" s="340"/>
      <c r="AF208" s="340"/>
      <c r="AG208" s="340"/>
      <c r="AH208" s="340"/>
      <c r="AI208" s="340"/>
      <c r="AJ208" s="340"/>
      <c r="AK208" s="340"/>
      <c r="AL208" s="340"/>
      <c r="AM208" s="340"/>
      <c r="AN208" s="340"/>
      <c r="AO208" s="340"/>
      <c r="AP208" s="340"/>
      <c r="AQ208" s="340"/>
      <c r="AR208" s="340"/>
      <c r="AS208" s="340"/>
      <c r="AT208" s="340"/>
      <c r="AU208" s="340"/>
      <c r="AV208" s="340"/>
      <c r="AW208" s="340"/>
      <c r="AX208" s="340"/>
      <c r="AY208" s="340"/>
      <c r="AZ208" s="340"/>
      <c r="BA208" s="340"/>
      <c r="BB208" s="340"/>
      <c r="BC208" s="340"/>
      <c r="BD208" s="340"/>
      <c r="BE208" s="340"/>
      <c r="BF208" s="340"/>
      <c r="BG208" s="340"/>
      <c r="BH208" s="340"/>
      <c r="BI208" s="340"/>
    </row>
    <row r="209" spans="7:61">
      <c r="G209"/>
      <c r="I209"/>
      <c r="P209"/>
      <c r="Q209"/>
      <c r="R209"/>
      <c r="S209" s="340"/>
      <c r="T209" s="340"/>
      <c r="U209" s="340"/>
      <c r="V209" s="340"/>
      <c r="W209" s="340"/>
      <c r="X209" s="340"/>
      <c r="Y209" s="340"/>
      <c r="Z209" s="340"/>
      <c r="AA209" s="340"/>
      <c r="AB209" s="340"/>
      <c r="AC209" s="340"/>
      <c r="AD209" s="340"/>
      <c r="AE209" s="340"/>
      <c r="AF209" s="340"/>
      <c r="AG209" s="340"/>
      <c r="AH209" s="340"/>
      <c r="AI209" s="340"/>
      <c r="AJ209" s="340"/>
      <c r="AK209" s="340"/>
      <c r="AL209" s="340"/>
      <c r="AM209" s="340"/>
      <c r="AN209" s="340"/>
      <c r="AO209" s="340"/>
      <c r="AP209" s="340"/>
      <c r="AQ209" s="340"/>
      <c r="AR209" s="340"/>
      <c r="AS209" s="340"/>
      <c r="AT209" s="340"/>
      <c r="AU209" s="340"/>
      <c r="AV209" s="340"/>
      <c r="AW209" s="340"/>
      <c r="AX209" s="340"/>
      <c r="AY209" s="340"/>
      <c r="AZ209" s="340"/>
      <c r="BA209" s="340"/>
      <c r="BB209" s="340"/>
      <c r="BC209" s="340"/>
      <c r="BD209" s="340"/>
      <c r="BE209" s="340"/>
      <c r="BF209" s="340"/>
      <c r="BG209" s="340"/>
      <c r="BH209" s="340"/>
      <c r="BI209" s="340"/>
    </row>
  </sheetData>
  <mergeCells count="55">
    <mergeCell ref="AW3:BA3"/>
    <mergeCell ref="AW51:AX51"/>
    <mergeCell ref="AT5:AV5"/>
    <mergeCell ref="AQ5:AS5"/>
    <mergeCell ref="AY5:BA5"/>
    <mergeCell ref="AW5:AW6"/>
    <mergeCell ref="AX5:AX6"/>
    <mergeCell ref="AW1:BA1"/>
    <mergeCell ref="AW2:BA2"/>
    <mergeCell ref="A61:E61"/>
    <mergeCell ref="A62:E62"/>
    <mergeCell ref="A64:A65"/>
    <mergeCell ref="B64:B65"/>
    <mergeCell ref="C64:C65"/>
    <mergeCell ref="D64:D65"/>
    <mergeCell ref="E64:E65"/>
    <mergeCell ref="A60:E60"/>
    <mergeCell ref="AJ5:AJ6"/>
    <mergeCell ref="P3:AH3"/>
    <mergeCell ref="AI3:AN3"/>
    <mergeCell ref="P1:AH1"/>
    <mergeCell ref="AI1:AN1"/>
    <mergeCell ref="A5:A6"/>
    <mergeCell ref="BI5:BI6"/>
    <mergeCell ref="BJ5:BJ6"/>
    <mergeCell ref="A51:B51"/>
    <mergeCell ref="P51:Q51"/>
    <mergeCell ref="AJ58:AK58"/>
    <mergeCell ref="AK5:AP5"/>
    <mergeCell ref="BC5:BC6"/>
    <mergeCell ref="BD5:BD6"/>
    <mergeCell ref="BE5:BE6"/>
    <mergeCell ref="BF5:BF6"/>
    <mergeCell ref="BG5:BG6"/>
    <mergeCell ref="BH5:BH6"/>
    <mergeCell ref="AF5:AF6"/>
    <mergeCell ref="AG5:AG6"/>
    <mergeCell ref="AH5:AH6"/>
    <mergeCell ref="AI5:AI6"/>
    <mergeCell ref="B5:B6"/>
    <mergeCell ref="A1:O1"/>
    <mergeCell ref="A3:O3"/>
    <mergeCell ref="BC1:BJ1"/>
    <mergeCell ref="A2:O2"/>
    <mergeCell ref="P2:AH2"/>
    <mergeCell ref="AI2:AN2"/>
    <mergeCell ref="BC2:BJ2"/>
    <mergeCell ref="BC3:BJ3"/>
    <mergeCell ref="C5:K5"/>
    <mergeCell ref="M5:O5"/>
    <mergeCell ref="P5:P6"/>
    <mergeCell ref="Q5:Q6"/>
    <mergeCell ref="R5:R6"/>
    <mergeCell ref="S5:AD5"/>
    <mergeCell ref="AE5:AE6"/>
  </mergeCells>
  <pageMargins left="0.7" right="0.7" top="0.75" bottom="0.75" header="0.3" footer="0.3"/>
  <pageSetup paperSize="9" orientation="portrait" horizontalDpi="4294967293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33"/>
  <sheetViews>
    <sheetView topLeftCell="A11" workbookViewId="0">
      <selection activeCell="L27" sqref="L27"/>
    </sheetView>
  </sheetViews>
  <sheetFormatPr defaultRowHeight="12.75"/>
  <cols>
    <col min="1" max="1" width="9.140625" style="379"/>
    <col min="2" max="2" width="5" style="379" customWidth="1"/>
    <col min="3" max="3" width="10.28515625" style="379" customWidth="1"/>
    <col min="4" max="4" width="26" style="379" customWidth="1"/>
    <col min="5" max="5" width="19.42578125" style="379" customWidth="1"/>
    <col min="6" max="16384" width="9.140625" style="379"/>
  </cols>
  <sheetData>
    <row r="1" spans="2:5" ht="15.75">
      <c r="B1" s="654" t="s">
        <v>335</v>
      </c>
      <c r="C1" s="654"/>
      <c r="D1" s="654"/>
      <c r="E1" s="654"/>
    </row>
    <row r="2" spans="2:5" ht="15.75">
      <c r="B2" s="654" t="s">
        <v>158</v>
      </c>
      <c r="C2" s="654"/>
      <c r="D2" s="654"/>
      <c r="E2" s="654"/>
    </row>
    <row r="3" spans="2:5" ht="15.75">
      <c r="B3" s="654" t="s">
        <v>401</v>
      </c>
      <c r="C3" s="654"/>
      <c r="D3" s="654"/>
      <c r="E3" s="654"/>
    </row>
    <row r="4" spans="2:5" ht="15.75">
      <c r="C4" s="380"/>
      <c r="D4" s="380"/>
      <c r="E4" s="380"/>
    </row>
    <row r="5" spans="2:5">
      <c r="B5" s="374" t="s">
        <v>0</v>
      </c>
      <c r="C5" s="374" t="s">
        <v>418</v>
      </c>
      <c r="D5" s="374" t="s">
        <v>219</v>
      </c>
      <c r="E5" s="374" t="s">
        <v>419</v>
      </c>
    </row>
    <row r="6" spans="2:5" ht="15">
      <c r="B6" s="375">
        <v>1</v>
      </c>
      <c r="C6" s="376">
        <v>44197</v>
      </c>
      <c r="D6" s="375" t="s">
        <v>243</v>
      </c>
      <c r="E6" s="377">
        <v>3000000</v>
      </c>
    </row>
    <row r="7" spans="2:5" ht="15">
      <c r="B7" s="375">
        <v>2</v>
      </c>
      <c r="C7" s="376">
        <v>44197</v>
      </c>
      <c r="D7" s="375" t="s">
        <v>306</v>
      </c>
      <c r="E7" s="377">
        <v>3000000</v>
      </c>
    </row>
    <row r="8" spans="2:5" ht="15">
      <c r="B8" s="375">
        <v>3</v>
      </c>
      <c r="C8" s="376">
        <v>44228</v>
      </c>
      <c r="D8" s="375" t="s">
        <v>156</v>
      </c>
      <c r="E8" s="377">
        <v>4000000</v>
      </c>
    </row>
    <row r="9" spans="2:5" ht="15">
      <c r="B9" s="375">
        <v>4</v>
      </c>
      <c r="C9" s="376">
        <v>44228</v>
      </c>
      <c r="D9" s="375" t="s">
        <v>337</v>
      </c>
      <c r="E9" s="377">
        <v>3000000</v>
      </c>
    </row>
    <row r="10" spans="2:5" ht="15">
      <c r="B10" s="375">
        <v>5</v>
      </c>
      <c r="C10" s="376">
        <v>44256</v>
      </c>
      <c r="D10" s="375" t="s">
        <v>250</v>
      </c>
      <c r="E10" s="377">
        <v>3000000</v>
      </c>
    </row>
    <row r="11" spans="2:5" ht="15">
      <c r="B11" s="375">
        <v>6</v>
      </c>
      <c r="C11" s="376">
        <v>44256</v>
      </c>
      <c r="D11" s="375" t="s">
        <v>314</v>
      </c>
      <c r="E11" s="377">
        <v>3000000</v>
      </c>
    </row>
    <row r="12" spans="2:5" ht="15">
      <c r="B12" s="375">
        <v>7</v>
      </c>
      <c r="C12" s="376">
        <v>44256</v>
      </c>
      <c r="D12" s="375" t="s">
        <v>273</v>
      </c>
      <c r="E12" s="377">
        <v>2000000</v>
      </c>
    </row>
    <row r="13" spans="2:5" ht="15">
      <c r="B13" s="375">
        <v>8</v>
      </c>
      <c r="C13" s="376">
        <v>44287</v>
      </c>
      <c r="D13" s="375" t="s">
        <v>313</v>
      </c>
      <c r="E13" s="377">
        <v>1000000</v>
      </c>
    </row>
    <row r="14" spans="2:5" ht="15">
      <c r="B14" s="375">
        <v>9</v>
      </c>
      <c r="C14" s="376">
        <v>44287</v>
      </c>
      <c r="D14" s="375" t="s">
        <v>420</v>
      </c>
      <c r="E14" s="377">
        <v>2000000</v>
      </c>
    </row>
    <row r="15" spans="2:5" ht="15">
      <c r="B15" s="375">
        <v>10</v>
      </c>
      <c r="C15" s="376">
        <v>44287</v>
      </c>
      <c r="D15" s="375" t="s">
        <v>336</v>
      </c>
      <c r="E15" s="377">
        <v>5000000</v>
      </c>
    </row>
    <row r="16" spans="2:5" ht="15">
      <c r="B16" s="375">
        <v>11</v>
      </c>
      <c r="C16" s="376">
        <v>44317</v>
      </c>
      <c r="D16" s="375" t="s">
        <v>421</v>
      </c>
      <c r="E16" s="377">
        <v>5000000</v>
      </c>
    </row>
    <row r="17" spans="2:5" ht="15">
      <c r="B17" s="375">
        <v>12</v>
      </c>
      <c r="C17" s="376">
        <v>44348</v>
      </c>
      <c r="D17" s="375" t="s">
        <v>310</v>
      </c>
      <c r="E17" s="377">
        <v>2000000</v>
      </c>
    </row>
    <row r="18" spans="2:5" ht="15">
      <c r="B18" s="375">
        <v>13</v>
      </c>
      <c r="C18" s="376">
        <v>44348</v>
      </c>
      <c r="D18" s="375" t="s">
        <v>260</v>
      </c>
      <c r="E18" s="377">
        <v>2000000</v>
      </c>
    </row>
    <row r="19" spans="2:5" ht="15">
      <c r="B19" s="375">
        <v>14</v>
      </c>
      <c r="C19" s="376">
        <v>44348</v>
      </c>
      <c r="D19" s="375" t="s">
        <v>393</v>
      </c>
      <c r="E19" s="377">
        <v>2000000</v>
      </c>
    </row>
    <row r="20" spans="2:5" ht="15">
      <c r="B20" s="375">
        <v>15</v>
      </c>
      <c r="C20" s="376">
        <v>44348</v>
      </c>
      <c r="D20" s="375" t="s">
        <v>270</v>
      </c>
      <c r="E20" s="377">
        <v>2000000</v>
      </c>
    </row>
    <row r="21" spans="2:5" ht="15">
      <c r="B21" s="375">
        <v>16</v>
      </c>
      <c r="C21" s="376">
        <v>44378</v>
      </c>
      <c r="D21" s="375" t="s">
        <v>269</v>
      </c>
      <c r="E21" s="377">
        <v>5000000</v>
      </c>
    </row>
    <row r="22" spans="2:5" ht="15">
      <c r="B22" s="375">
        <v>17</v>
      </c>
      <c r="C22" s="376">
        <v>44378</v>
      </c>
      <c r="D22" s="375" t="s">
        <v>422</v>
      </c>
      <c r="E22" s="377">
        <v>2000000</v>
      </c>
    </row>
    <row r="23" spans="2:5" ht="15">
      <c r="B23" s="375">
        <v>18</v>
      </c>
      <c r="C23" s="376">
        <v>44378</v>
      </c>
      <c r="D23" s="375" t="s">
        <v>338</v>
      </c>
      <c r="E23" s="377">
        <v>2000000</v>
      </c>
    </row>
    <row r="24" spans="2:5" ht="15">
      <c r="B24" s="375">
        <v>19</v>
      </c>
      <c r="C24" s="376">
        <v>44409</v>
      </c>
      <c r="D24" s="375" t="s">
        <v>309</v>
      </c>
      <c r="E24" s="377">
        <v>5000000</v>
      </c>
    </row>
    <row r="25" spans="2:5" ht="15">
      <c r="B25" s="375">
        <v>20</v>
      </c>
      <c r="C25" s="376">
        <v>44409</v>
      </c>
      <c r="D25" s="375" t="s">
        <v>244</v>
      </c>
      <c r="E25" s="377">
        <v>3000000</v>
      </c>
    </row>
    <row r="26" spans="2:5" ht="15">
      <c r="B26" s="375">
        <v>21</v>
      </c>
      <c r="C26" s="376">
        <v>44409</v>
      </c>
      <c r="D26" s="375" t="s">
        <v>423</v>
      </c>
      <c r="E26" s="377">
        <v>2000000</v>
      </c>
    </row>
    <row r="27" spans="2:5" ht="15">
      <c r="B27" s="375">
        <v>22</v>
      </c>
      <c r="C27" s="376">
        <v>44440</v>
      </c>
      <c r="D27" s="375" t="s">
        <v>156</v>
      </c>
      <c r="E27" s="377">
        <v>5000000</v>
      </c>
    </row>
    <row r="28" spans="2:5" ht="15">
      <c r="B28" s="375">
        <v>23</v>
      </c>
      <c r="C28" s="376">
        <v>44470</v>
      </c>
      <c r="D28" s="375" t="s">
        <v>308</v>
      </c>
      <c r="E28" s="377">
        <v>4000000</v>
      </c>
    </row>
    <row r="29" spans="2:5" ht="15">
      <c r="B29" s="375">
        <v>24</v>
      </c>
      <c r="C29" s="376">
        <v>44470</v>
      </c>
      <c r="D29" s="375" t="s">
        <v>271</v>
      </c>
      <c r="E29" s="377">
        <v>1000000</v>
      </c>
    </row>
    <row r="30" spans="2:5" ht="15">
      <c r="B30" s="375">
        <v>25</v>
      </c>
      <c r="C30" s="376">
        <v>44470</v>
      </c>
      <c r="D30" s="375" t="s">
        <v>424</v>
      </c>
      <c r="E30" s="377">
        <v>5000000</v>
      </c>
    </row>
    <row r="31" spans="2:5" ht="15">
      <c r="B31" s="375">
        <v>26</v>
      </c>
      <c r="C31" s="376">
        <v>44501</v>
      </c>
      <c r="D31" s="375" t="s">
        <v>243</v>
      </c>
      <c r="E31" s="377">
        <v>4000000</v>
      </c>
    </row>
    <row r="32" spans="2:5" ht="15">
      <c r="B32" s="375">
        <v>27</v>
      </c>
      <c r="C32" s="376">
        <v>44531</v>
      </c>
      <c r="D32" s="375" t="s">
        <v>306</v>
      </c>
      <c r="E32" s="377">
        <v>3000000</v>
      </c>
    </row>
    <row r="33" spans="2:5" ht="15">
      <c r="B33" s="653" t="s">
        <v>98</v>
      </c>
      <c r="C33" s="653"/>
      <c r="D33" s="653"/>
      <c r="E33" s="378">
        <f>SUM(E6:E32)</f>
        <v>83000000</v>
      </c>
    </row>
  </sheetData>
  <mergeCells count="4">
    <mergeCell ref="B33:D33"/>
    <mergeCell ref="B1:E1"/>
    <mergeCell ref="B2:E2"/>
    <mergeCell ref="B3:E3"/>
  </mergeCells>
  <pageMargins left="0.7" right="0.7" top="0.75" bottom="0.75" header="0.3" footer="0.3"/>
  <pageSetup paperSize="9" orientation="portrait" horizontalDpi="4294967293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N72"/>
  <sheetViews>
    <sheetView topLeftCell="A53" workbookViewId="0">
      <selection activeCell="B72" sqref="B71:Q72"/>
    </sheetView>
  </sheetViews>
  <sheetFormatPr defaultColWidth="8.7109375" defaultRowHeight="18" customHeight="1"/>
  <cols>
    <col min="1" max="1" width="16.140625" style="93" customWidth="1"/>
    <col min="2" max="2" width="11.5703125" style="93" customWidth="1"/>
    <col min="3" max="3" width="27.5703125" style="93" customWidth="1"/>
    <col min="4" max="11" width="11.7109375" style="93" hidden="1" customWidth="1"/>
    <col min="12" max="14" width="12.7109375" style="93" hidden="1" customWidth="1"/>
    <col min="15" max="15" width="2.5703125" style="93" hidden="1" customWidth="1"/>
    <col min="16" max="16" width="23.140625" style="343" customWidth="1"/>
    <col min="17" max="17" width="18.42578125" style="343" customWidth="1"/>
    <col min="18" max="19" width="9.7109375" style="343" customWidth="1"/>
    <col min="20" max="21" width="10.7109375" style="343" customWidth="1"/>
    <col min="22" max="23" width="9.7109375" style="343" customWidth="1"/>
    <col min="24" max="25" width="10.7109375" style="343" customWidth="1"/>
    <col min="26" max="26" width="9.7109375" style="343" customWidth="1"/>
    <col min="27" max="27" width="10.42578125" style="343" customWidth="1"/>
    <col min="28" max="29" width="10.7109375" style="343" customWidth="1"/>
    <col min="30" max="31" width="9.7109375" style="343" customWidth="1"/>
    <col min="32" max="33" width="10.7109375" style="343" customWidth="1"/>
    <col min="34" max="35" width="9.7109375" style="343" customWidth="1"/>
    <col min="36" max="37" width="10.7109375" style="343" customWidth="1"/>
    <col min="38" max="39" width="9.7109375" style="343" customWidth="1"/>
    <col min="40" max="41" width="10.7109375" style="343" customWidth="1"/>
    <col min="42" max="43" width="9.7109375" style="343" customWidth="1"/>
    <col min="44" max="45" width="10.7109375" style="343" customWidth="1"/>
    <col min="46" max="47" width="9.7109375" style="343" customWidth="1"/>
    <col min="48" max="49" width="10.7109375" style="343" customWidth="1"/>
    <col min="50" max="51" width="9.7109375" style="343" customWidth="1"/>
    <col min="52" max="53" width="10.7109375" style="343" customWidth="1"/>
    <col min="54" max="55" width="9.7109375" style="343" customWidth="1"/>
    <col min="56" max="57" width="10.7109375" style="343" customWidth="1"/>
    <col min="58" max="59" width="9.7109375" style="343" customWidth="1"/>
    <col min="60" max="61" width="10.7109375" style="343" customWidth="1"/>
    <col min="62" max="63" width="9.7109375" style="343" customWidth="1"/>
    <col min="64" max="64" width="10.7109375" style="343" customWidth="1"/>
    <col min="65" max="65" width="12.5703125" style="343" customWidth="1"/>
    <col min="66" max="66" width="12.140625" style="343" customWidth="1"/>
    <col min="67" max="16384" width="8.7109375" style="93"/>
  </cols>
  <sheetData>
    <row r="1" spans="1:66" ht="5.25" customHeight="1"/>
    <row r="2" spans="1:66" ht="26.25" customHeight="1">
      <c r="A2" s="413"/>
      <c r="B2" s="413"/>
      <c r="C2" s="413"/>
      <c r="D2" s="413"/>
      <c r="E2" s="413"/>
      <c r="F2" s="413"/>
      <c r="G2" s="413"/>
      <c r="H2" s="413"/>
      <c r="I2" s="413"/>
      <c r="J2" s="413"/>
      <c r="K2" s="413"/>
      <c r="L2" s="413"/>
      <c r="M2" s="413"/>
      <c r="N2" s="413"/>
      <c r="O2" s="413"/>
      <c r="P2" s="414"/>
      <c r="Q2" s="414"/>
      <c r="R2" s="414"/>
      <c r="S2" s="414"/>
    </row>
    <row r="3" spans="1:66" ht="12" customHeight="1">
      <c r="A3" s="413"/>
      <c r="B3" s="413" t="s">
        <v>339</v>
      </c>
      <c r="C3" s="413"/>
      <c r="D3" s="413"/>
      <c r="E3" s="413"/>
      <c r="F3" s="413"/>
      <c r="G3" s="413"/>
      <c r="H3" s="413"/>
      <c r="I3" s="413"/>
      <c r="J3" s="413"/>
      <c r="K3" s="413"/>
      <c r="L3" s="413"/>
      <c r="M3" s="413"/>
      <c r="N3" s="413"/>
      <c r="O3" s="413"/>
      <c r="P3" s="414"/>
      <c r="Q3" s="414"/>
      <c r="R3" s="414"/>
      <c r="S3" s="414"/>
    </row>
    <row r="4" spans="1:66" ht="12" customHeight="1">
      <c r="A4" s="413"/>
      <c r="B4" s="413" t="s">
        <v>340</v>
      </c>
      <c r="C4" s="413"/>
      <c r="D4" s="413"/>
      <c r="E4" s="413"/>
      <c r="F4" s="413"/>
      <c r="G4" s="413"/>
      <c r="H4" s="413"/>
      <c r="I4" s="413"/>
      <c r="J4" s="413"/>
      <c r="K4" s="413"/>
      <c r="L4" s="413"/>
      <c r="M4" s="413"/>
      <c r="N4" s="413"/>
      <c r="O4" s="413"/>
      <c r="P4" s="414"/>
      <c r="Q4" s="414"/>
      <c r="R4" s="414"/>
      <c r="S4" s="414"/>
    </row>
    <row r="5" spans="1:66" ht="15" customHeight="1">
      <c r="A5" s="413"/>
      <c r="B5" s="413"/>
      <c r="C5" s="413"/>
      <c r="D5" s="413"/>
      <c r="E5" s="413"/>
      <c r="F5" s="413"/>
      <c r="G5" s="413"/>
      <c r="H5" s="413"/>
      <c r="I5" s="413"/>
      <c r="J5" s="413"/>
      <c r="K5" s="413"/>
      <c r="L5" s="413"/>
      <c r="M5" s="413"/>
      <c r="N5" s="413"/>
      <c r="O5" s="413"/>
      <c r="P5" s="414"/>
      <c r="Q5" s="414"/>
      <c r="R5" s="414"/>
      <c r="S5" s="414"/>
    </row>
    <row r="6" spans="1:66" ht="18" customHeight="1">
      <c r="A6" s="413"/>
      <c r="B6" s="656" t="s">
        <v>341</v>
      </c>
      <c r="C6" s="656"/>
      <c r="D6" s="656"/>
      <c r="E6" s="656"/>
      <c r="F6" s="656"/>
      <c r="G6" s="656"/>
      <c r="H6" s="656"/>
      <c r="I6" s="656"/>
      <c r="J6" s="656"/>
      <c r="K6" s="656"/>
      <c r="L6" s="656"/>
      <c r="M6" s="656"/>
      <c r="N6" s="656"/>
      <c r="O6" s="656"/>
      <c r="P6" s="656"/>
      <c r="Q6" s="656"/>
      <c r="R6" s="451"/>
      <c r="S6" s="451"/>
    </row>
    <row r="7" spans="1:66" ht="18" customHeight="1">
      <c r="A7" s="413"/>
      <c r="B7" s="656" t="s">
        <v>435</v>
      </c>
      <c r="C7" s="656"/>
      <c r="D7" s="656"/>
      <c r="E7" s="656"/>
      <c r="F7" s="656"/>
      <c r="G7" s="656"/>
      <c r="H7" s="656"/>
      <c r="I7" s="656"/>
      <c r="J7" s="656"/>
      <c r="K7" s="656"/>
      <c r="L7" s="656"/>
      <c r="M7" s="656"/>
      <c r="N7" s="656"/>
      <c r="O7" s="656"/>
      <c r="P7" s="656"/>
      <c r="Q7" s="656"/>
      <c r="R7" s="451"/>
      <c r="S7" s="451"/>
    </row>
    <row r="8" spans="1:66" ht="6" customHeight="1" thickBot="1">
      <c r="A8" s="413"/>
      <c r="B8" s="413"/>
      <c r="C8" s="413"/>
      <c r="D8" s="413"/>
      <c r="E8" s="413"/>
      <c r="F8" s="413"/>
      <c r="G8" s="413"/>
      <c r="H8" s="413"/>
      <c r="I8" s="413"/>
      <c r="J8" s="413"/>
      <c r="K8" s="413"/>
      <c r="L8" s="413"/>
      <c r="M8" s="413"/>
      <c r="N8" s="413"/>
      <c r="O8" s="413"/>
      <c r="P8" s="414"/>
      <c r="Q8" s="414"/>
      <c r="R8" s="414"/>
      <c r="S8" s="414"/>
    </row>
    <row r="9" spans="1:66" s="344" customFormat="1" ht="15.95" customHeight="1">
      <c r="A9" s="452"/>
      <c r="B9" s="673" t="s">
        <v>342</v>
      </c>
      <c r="C9" s="664" t="s">
        <v>343</v>
      </c>
      <c r="D9" s="664" t="s">
        <v>344</v>
      </c>
      <c r="E9" s="670" t="s">
        <v>345</v>
      </c>
      <c r="F9" s="670" t="s">
        <v>346</v>
      </c>
      <c r="G9" s="670" t="s">
        <v>347</v>
      </c>
      <c r="H9" s="670" t="s">
        <v>348</v>
      </c>
      <c r="I9" s="670" t="s">
        <v>349</v>
      </c>
      <c r="J9" s="670" t="s">
        <v>350</v>
      </c>
      <c r="K9" s="670" t="s">
        <v>351</v>
      </c>
      <c r="L9" s="670" t="s">
        <v>352</v>
      </c>
      <c r="M9" s="670" t="s">
        <v>353</v>
      </c>
      <c r="N9" s="670" t="s">
        <v>354</v>
      </c>
      <c r="O9" s="670" t="s">
        <v>355</v>
      </c>
      <c r="P9" s="664" t="s">
        <v>14</v>
      </c>
      <c r="Q9" s="667" t="s">
        <v>356</v>
      </c>
      <c r="R9" s="451"/>
      <c r="S9" s="451"/>
      <c r="T9" s="662"/>
      <c r="U9" s="662"/>
      <c r="V9" s="662"/>
      <c r="W9" s="662"/>
      <c r="X9" s="662"/>
      <c r="Y9" s="662"/>
      <c r="Z9" s="662"/>
      <c r="AA9" s="662"/>
      <c r="AB9" s="662"/>
      <c r="AC9" s="662"/>
      <c r="AD9" s="662"/>
      <c r="AE9" s="662"/>
      <c r="AF9" s="662"/>
      <c r="AG9" s="662"/>
      <c r="AH9" s="662"/>
      <c r="AI9" s="662"/>
      <c r="AJ9" s="662"/>
      <c r="AK9" s="662"/>
      <c r="AL9" s="662"/>
      <c r="AM9" s="662"/>
      <c r="AN9" s="662"/>
      <c r="AO9" s="662"/>
      <c r="AP9" s="662"/>
      <c r="AQ9" s="662"/>
      <c r="AR9" s="662"/>
      <c r="AS9" s="662"/>
      <c r="AT9" s="662"/>
      <c r="AU9" s="662"/>
      <c r="AV9" s="662"/>
      <c r="AW9" s="662"/>
      <c r="AX9" s="662"/>
      <c r="AY9" s="662"/>
      <c r="AZ9" s="662"/>
      <c r="BA9" s="662"/>
      <c r="BB9" s="662"/>
      <c r="BC9" s="662"/>
      <c r="BD9" s="662"/>
      <c r="BE9" s="662"/>
      <c r="BF9" s="662"/>
      <c r="BG9" s="662"/>
      <c r="BH9" s="662"/>
      <c r="BI9" s="662"/>
      <c r="BJ9" s="662"/>
      <c r="BK9" s="662"/>
      <c r="BL9" s="662"/>
      <c r="BM9" s="662"/>
      <c r="BN9" s="662"/>
    </row>
    <row r="10" spans="1:66" s="344" customFormat="1" ht="15.95" customHeight="1">
      <c r="A10" s="452"/>
      <c r="B10" s="674"/>
      <c r="C10" s="665"/>
      <c r="D10" s="665"/>
      <c r="E10" s="671"/>
      <c r="F10" s="671"/>
      <c r="G10" s="671"/>
      <c r="H10" s="671"/>
      <c r="I10" s="671"/>
      <c r="J10" s="671"/>
      <c r="K10" s="671"/>
      <c r="L10" s="671"/>
      <c r="M10" s="671"/>
      <c r="N10" s="671"/>
      <c r="O10" s="671"/>
      <c r="P10" s="665"/>
      <c r="Q10" s="668"/>
      <c r="R10" s="658"/>
      <c r="S10" s="658"/>
      <c r="T10" s="659"/>
      <c r="U10" s="659"/>
      <c r="V10" s="662"/>
      <c r="W10" s="662"/>
      <c r="X10" s="659"/>
      <c r="Y10" s="659"/>
      <c r="Z10" s="662"/>
      <c r="AA10" s="662"/>
      <c r="AB10" s="659"/>
      <c r="AC10" s="659"/>
      <c r="AD10" s="662"/>
      <c r="AE10" s="662"/>
      <c r="AF10" s="659"/>
      <c r="AG10" s="659"/>
      <c r="AH10" s="662"/>
      <c r="AI10" s="662"/>
      <c r="AJ10" s="659"/>
      <c r="AK10" s="659"/>
      <c r="AL10" s="662"/>
      <c r="AM10" s="662"/>
      <c r="AN10" s="659"/>
      <c r="AO10" s="659"/>
      <c r="AP10" s="662"/>
      <c r="AQ10" s="662"/>
      <c r="AR10" s="659"/>
      <c r="AS10" s="659"/>
      <c r="AT10" s="662"/>
      <c r="AU10" s="662"/>
      <c r="AV10" s="659"/>
      <c r="AW10" s="659"/>
      <c r="AX10" s="662"/>
      <c r="AY10" s="662"/>
      <c r="AZ10" s="659"/>
      <c r="BA10" s="659"/>
      <c r="BB10" s="662"/>
      <c r="BC10" s="662"/>
      <c r="BD10" s="659"/>
      <c r="BE10" s="659"/>
      <c r="BF10" s="662"/>
      <c r="BG10" s="662"/>
      <c r="BH10" s="659"/>
      <c r="BI10" s="659"/>
      <c r="BJ10" s="662"/>
      <c r="BK10" s="662"/>
      <c r="BL10" s="659"/>
      <c r="BM10" s="659"/>
      <c r="BN10" s="659"/>
    </row>
    <row r="11" spans="1:66" s="344" customFormat="1" ht="15.95" customHeight="1" thickBot="1">
      <c r="A11" s="452"/>
      <c r="B11" s="675"/>
      <c r="C11" s="676"/>
      <c r="D11" s="666"/>
      <c r="E11" s="672"/>
      <c r="F11" s="672"/>
      <c r="G11" s="672"/>
      <c r="H11" s="672"/>
      <c r="I11" s="672"/>
      <c r="J11" s="672"/>
      <c r="K11" s="672"/>
      <c r="L11" s="672"/>
      <c r="M11" s="672"/>
      <c r="N11" s="672"/>
      <c r="O11" s="672"/>
      <c r="P11" s="666"/>
      <c r="Q11" s="669"/>
      <c r="R11" s="409"/>
      <c r="S11" s="409"/>
      <c r="T11" s="659"/>
      <c r="U11" s="663"/>
      <c r="V11" s="345"/>
      <c r="W11" s="345"/>
      <c r="X11" s="659"/>
      <c r="Y11" s="663"/>
      <c r="Z11" s="345"/>
      <c r="AA11" s="345"/>
      <c r="AB11" s="659"/>
      <c r="AC11" s="663"/>
      <c r="AD11" s="345"/>
      <c r="AE11" s="345"/>
      <c r="AF11" s="659"/>
      <c r="AG11" s="663"/>
      <c r="AH11" s="345"/>
      <c r="AI11" s="345"/>
      <c r="AJ11" s="659"/>
      <c r="AK11" s="663"/>
      <c r="AL11" s="345"/>
      <c r="AM11" s="345"/>
      <c r="AN11" s="659"/>
      <c r="AO11" s="663"/>
      <c r="AP11" s="345"/>
      <c r="AQ11" s="345"/>
      <c r="AR11" s="659"/>
      <c r="AS11" s="663"/>
      <c r="AT11" s="345"/>
      <c r="AU11" s="345"/>
      <c r="AV11" s="659"/>
      <c r="AW11" s="663"/>
      <c r="AX11" s="345"/>
      <c r="AY11" s="345"/>
      <c r="AZ11" s="659"/>
      <c r="BA11" s="663"/>
      <c r="BB11" s="345"/>
      <c r="BC11" s="345"/>
      <c r="BD11" s="659"/>
      <c r="BE11" s="663"/>
      <c r="BF11" s="345"/>
      <c r="BG11" s="345"/>
      <c r="BH11" s="659"/>
      <c r="BI11" s="663"/>
      <c r="BJ11" s="345"/>
      <c r="BK11" s="345"/>
      <c r="BL11" s="659"/>
      <c r="BM11" s="663"/>
      <c r="BN11" s="659"/>
    </row>
    <row r="12" spans="1:66" s="349" customFormat="1" ht="15.95" customHeight="1">
      <c r="A12" s="413"/>
      <c r="B12" s="453">
        <v>1</v>
      </c>
      <c r="C12" s="473" t="s">
        <v>197</v>
      </c>
      <c r="D12" s="474">
        <v>30000</v>
      </c>
      <c r="E12" s="475">
        <v>30000</v>
      </c>
      <c r="F12" s="475">
        <v>30000</v>
      </c>
      <c r="G12" s="475">
        <v>50000</v>
      </c>
      <c r="H12" s="475">
        <v>50000</v>
      </c>
      <c r="I12" s="475">
        <v>50000</v>
      </c>
      <c r="J12" s="475">
        <v>50000</v>
      </c>
      <c r="K12" s="475">
        <v>50000</v>
      </c>
      <c r="L12" s="475">
        <v>50000</v>
      </c>
      <c r="M12" s="475">
        <v>50000</v>
      </c>
      <c r="N12" s="475">
        <v>50000</v>
      </c>
      <c r="O12" s="475">
        <v>50000</v>
      </c>
      <c r="P12" s="476">
        <v>430000</v>
      </c>
      <c r="Q12" s="455"/>
      <c r="R12" s="399"/>
      <c r="S12" s="399"/>
      <c r="T12" s="289"/>
      <c r="U12" s="346"/>
      <c r="V12" s="346"/>
      <c r="W12" s="346"/>
      <c r="X12" s="289"/>
      <c r="Y12" s="346"/>
      <c r="Z12" s="346"/>
      <c r="AA12" s="346"/>
      <c r="AB12" s="289"/>
      <c r="AC12" s="346"/>
      <c r="AD12" s="346"/>
      <c r="AE12" s="346"/>
      <c r="AF12" s="289"/>
      <c r="AG12" s="346"/>
      <c r="AH12" s="346"/>
      <c r="AI12" s="346"/>
      <c r="AJ12" s="289"/>
      <c r="AK12" s="346"/>
      <c r="AL12" s="346"/>
      <c r="AM12" s="346"/>
      <c r="AN12" s="289"/>
      <c r="AO12" s="346"/>
      <c r="AP12" s="346"/>
      <c r="AQ12" s="346"/>
      <c r="AR12" s="289"/>
      <c r="AS12" s="346"/>
      <c r="AT12" s="346"/>
      <c r="AU12" s="346"/>
      <c r="AV12" s="289"/>
      <c r="AW12" s="346"/>
      <c r="AX12" s="346"/>
      <c r="AY12" s="346"/>
      <c r="AZ12" s="289"/>
      <c r="BA12" s="346"/>
      <c r="BB12" s="346"/>
      <c r="BC12" s="346"/>
      <c r="BD12" s="289"/>
      <c r="BE12" s="346"/>
      <c r="BF12" s="346"/>
      <c r="BG12" s="346"/>
      <c r="BH12" s="289"/>
      <c r="BI12" s="346"/>
      <c r="BJ12" s="346"/>
      <c r="BK12" s="346"/>
      <c r="BL12" s="347"/>
      <c r="BM12" s="347"/>
      <c r="BN12" s="348"/>
    </row>
    <row r="13" spans="1:66" s="349" customFormat="1" ht="15.95" customHeight="1">
      <c r="A13" s="413"/>
      <c r="B13" s="456">
        <v>2</v>
      </c>
      <c r="C13" s="423" t="s">
        <v>156</v>
      </c>
      <c r="D13" s="454">
        <v>0</v>
      </c>
      <c r="E13" s="422">
        <v>30000</v>
      </c>
      <c r="F13" s="422">
        <v>30000</v>
      </c>
      <c r="G13" s="422">
        <v>30000</v>
      </c>
      <c r="H13" s="422">
        <v>30000</v>
      </c>
      <c r="I13" s="422">
        <v>120000</v>
      </c>
      <c r="J13" s="422"/>
      <c r="K13" s="422">
        <v>0</v>
      </c>
      <c r="L13" s="422">
        <v>30000</v>
      </c>
      <c r="M13" s="470">
        <v>30000</v>
      </c>
      <c r="N13" s="422">
        <v>0</v>
      </c>
      <c r="O13" s="422">
        <v>0</v>
      </c>
      <c r="P13" s="468">
        <v>550000</v>
      </c>
      <c r="Q13" s="457"/>
      <c r="R13" s="399"/>
      <c r="S13" s="399"/>
      <c r="T13" s="289"/>
      <c r="U13" s="346"/>
      <c r="V13" s="346"/>
      <c r="W13" s="346"/>
      <c r="X13" s="289"/>
      <c r="Y13" s="346"/>
      <c r="Z13" s="346"/>
      <c r="AA13" s="346"/>
      <c r="AB13" s="289"/>
      <c r="AC13" s="346"/>
      <c r="AD13" s="346"/>
      <c r="AE13" s="346"/>
      <c r="AF13" s="289"/>
      <c r="AG13" s="346"/>
      <c r="AH13" s="346"/>
      <c r="AI13" s="346"/>
      <c r="AJ13" s="289"/>
      <c r="AK13" s="346"/>
      <c r="AL13" s="346"/>
      <c r="AM13" s="346"/>
      <c r="AN13" s="289"/>
      <c r="AO13" s="346"/>
      <c r="AP13" s="346"/>
      <c r="AQ13" s="346"/>
      <c r="AR13" s="289"/>
      <c r="AS13" s="346"/>
      <c r="AT13" s="346"/>
      <c r="AU13" s="346"/>
      <c r="AV13" s="289"/>
      <c r="AW13" s="346"/>
      <c r="AX13" s="346"/>
      <c r="AY13" s="346"/>
      <c r="AZ13" s="289"/>
      <c r="BA13" s="346"/>
      <c r="BB13" s="346"/>
      <c r="BC13" s="346"/>
      <c r="BD13" s="289"/>
      <c r="BE13" s="346"/>
      <c r="BF13" s="346"/>
      <c r="BG13" s="346"/>
      <c r="BH13" s="289"/>
      <c r="BI13" s="346"/>
      <c r="BJ13" s="346"/>
      <c r="BK13" s="346"/>
      <c r="BL13" s="347"/>
      <c r="BM13" s="347"/>
      <c r="BN13" s="348"/>
    </row>
    <row r="14" spans="1:66" s="349" customFormat="1" ht="15.95" customHeight="1">
      <c r="A14" s="413"/>
      <c r="B14" s="456">
        <v>3</v>
      </c>
      <c r="C14" s="423" t="s">
        <v>231</v>
      </c>
      <c r="D14" s="454">
        <v>30000</v>
      </c>
      <c r="E14" s="422">
        <v>30000</v>
      </c>
      <c r="F14" s="422">
        <v>30000</v>
      </c>
      <c r="G14" s="422">
        <v>30000</v>
      </c>
      <c r="H14" s="422">
        <v>30000</v>
      </c>
      <c r="I14" s="422">
        <v>60000</v>
      </c>
      <c r="J14" s="422">
        <v>50000</v>
      </c>
      <c r="K14" s="422">
        <v>50000</v>
      </c>
      <c r="L14" s="422">
        <v>50000</v>
      </c>
      <c r="M14" s="422">
        <v>50000</v>
      </c>
      <c r="N14" s="422">
        <v>50000</v>
      </c>
      <c r="O14" s="422">
        <v>50000</v>
      </c>
      <c r="P14" s="468">
        <v>120000</v>
      </c>
      <c r="Q14" s="457"/>
      <c r="R14" s="399"/>
      <c r="S14" s="399"/>
      <c r="T14" s="289"/>
      <c r="U14" s="346"/>
      <c r="V14" s="346"/>
      <c r="W14" s="346"/>
      <c r="X14" s="289"/>
      <c r="Y14" s="346"/>
      <c r="Z14" s="346"/>
      <c r="AA14" s="346"/>
      <c r="AB14" s="289"/>
      <c r="AC14" s="346"/>
      <c r="AD14" s="346"/>
      <c r="AE14" s="346"/>
      <c r="AF14" s="289"/>
      <c r="AG14" s="346"/>
      <c r="AH14" s="346"/>
      <c r="AI14" s="346"/>
      <c r="AJ14" s="289"/>
      <c r="AK14" s="346"/>
      <c r="AL14" s="346"/>
      <c r="AM14" s="346"/>
      <c r="AN14" s="289"/>
      <c r="AO14" s="346"/>
      <c r="AP14" s="346"/>
      <c r="AQ14" s="346"/>
      <c r="AR14" s="289"/>
      <c r="AS14" s="346"/>
      <c r="AT14" s="346"/>
      <c r="AU14" s="346"/>
      <c r="AV14" s="289"/>
      <c r="AW14" s="346"/>
      <c r="AX14" s="346"/>
      <c r="AY14" s="346"/>
      <c r="AZ14" s="289"/>
      <c r="BA14" s="346"/>
      <c r="BB14" s="346"/>
      <c r="BC14" s="346"/>
      <c r="BD14" s="289"/>
      <c r="BE14" s="346"/>
      <c r="BF14" s="346"/>
      <c r="BG14" s="346"/>
      <c r="BH14" s="289"/>
      <c r="BI14" s="346"/>
      <c r="BJ14" s="346"/>
      <c r="BK14" s="346"/>
      <c r="BL14" s="347"/>
      <c r="BM14" s="347"/>
      <c r="BN14" s="348"/>
    </row>
    <row r="15" spans="1:66" s="349" customFormat="1" ht="15.95" customHeight="1">
      <c r="A15" s="413"/>
      <c r="B15" s="453">
        <v>4</v>
      </c>
      <c r="C15" s="423" t="s">
        <v>233</v>
      </c>
      <c r="D15" s="454">
        <v>40000</v>
      </c>
      <c r="E15" s="422">
        <v>40000</v>
      </c>
      <c r="F15" s="422">
        <v>40000</v>
      </c>
      <c r="G15" s="422">
        <v>40000</v>
      </c>
      <c r="H15" s="422">
        <v>40000</v>
      </c>
      <c r="I15" s="422">
        <v>40000</v>
      </c>
      <c r="J15" s="422">
        <v>40000</v>
      </c>
      <c r="K15" s="422">
        <v>40000</v>
      </c>
      <c r="L15" s="422">
        <v>25000</v>
      </c>
      <c r="M15" s="422">
        <v>25000</v>
      </c>
      <c r="N15" s="422">
        <v>25000</v>
      </c>
      <c r="O15" s="422">
        <v>25000</v>
      </c>
      <c r="P15" s="468">
        <v>120000</v>
      </c>
      <c r="Q15" s="457"/>
      <c r="R15" s="399"/>
      <c r="S15" s="399"/>
      <c r="T15" s="289"/>
      <c r="U15" s="346"/>
      <c r="V15" s="346"/>
      <c r="W15" s="346"/>
      <c r="X15" s="289"/>
      <c r="Y15" s="346"/>
      <c r="Z15" s="346"/>
      <c r="AA15" s="346"/>
      <c r="AB15" s="289"/>
      <c r="AC15" s="346"/>
      <c r="AD15" s="346"/>
      <c r="AE15" s="346"/>
      <c r="AF15" s="289"/>
      <c r="AG15" s="346"/>
      <c r="AH15" s="346"/>
      <c r="AI15" s="346"/>
      <c r="AJ15" s="289"/>
      <c r="AK15" s="346"/>
      <c r="AL15" s="346"/>
      <c r="AM15" s="346"/>
      <c r="AN15" s="289"/>
      <c r="AO15" s="346"/>
      <c r="AP15" s="346"/>
      <c r="AQ15" s="346"/>
      <c r="AR15" s="289"/>
      <c r="AS15" s="346"/>
      <c r="AT15" s="346"/>
      <c r="AU15" s="346"/>
      <c r="AV15" s="289"/>
      <c r="AW15" s="346"/>
      <c r="AX15" s="346"/>
      <c r="AY15" s="346"/>
      <c r="AZ15" s="289"/>
      <c r="BA15" s="346"/>
      <c r="BB15" s="346"/>
      <c r="BC15" s="346"/>
      <c r="BD15" s="289"/>
      <c r="BE15" s="346"/>
      <c r="BF15" s="346"/>
      <c r="BG15" s="346"/>
      <c r="BH15" s="289"/>
      <c r="BI15" s="346"/>
      <c r="BJ15" s="346"/>
      <c r="BK15" s="346"/>
      <c r="BL15" s="347"/>
      <c r="BM15" s="347"/>
      <c r="BN15" s="348"/>
    </row>
    <row r="16" spans="1:66" s="349" customFormat="1" ht="15.95" hidden="1" customHeight="1">
      <c r="A16" s="413"/>
      <c r="B16" s="456">
        <v>5</v>
      </c>
      <c r="C16" s="423"/>
      <c r="D16" s="454"/>
      <c r="E16" s="422"/>
      <c r="F16" s="422"/>
      <c r="G16" s="422"/>
      <c r="H16" s="422"/>
      <c r="I16" s="422"/>
      <c r="J16" s="422"/>
      <c r="K16" s="422"/>
      <c r="L16" s="422"/>
      <c r="M16" s="422"/>
      <c r="N16" s="422"/>
      <c r="O16" s="422"/>
      <c r="P16" s="468">
        <f>SUM(D16:O16)</f>
        <v>0</v>
      </c>
      <c r="Q16" s="457"/>
      <c r="R16" s="399"/>
      <c r="S16" s="399"/>
      <c r="T16" s="289"/>
      <c r="U16" s="346"/>
      <c r="V16" s="346"/>
      <c r="W16" s="346"/>
      <c r="X16" s="289"/>
      <c r="Y16" s="346"/>
      <c r="Z16" s="346"/>
      <c r="AA16" s="346"/>
      <c r="AB16" s="289"/>
      <c r="AC16" s="346"/>
      <c r="AD16" s="346"/>
      <c r="AE16" s="346"/>
      <c r="AF16" s="289"/>
      <c r="AG16" s="346"/>
      <c r="AH16" s="346"/>
      <c r="AI16" s="346"/>
      <c r="AJ16" s="289"/>
      <c r="AK16" s="346"/>
      <c r="AL16" s="346"/>
      <c r="AM16" s="346"/>
      <c r="AN16" s="289"/>
      <c r="AO16" s="346"/>
      <c r="AP16" s="346"/>
      <c r="AQ16" s="346"/>
      <c r="AR16" s="289"/>
      <c r="AS16" s="346"/>
      <c r="AT16" s="346"/>
      <c r="AU16" s="346"/>
      <c r="AV16" s="289"/>
      <c r="AW16" s="346"/>
      <c r="AX16" s="346"/>
      <c r="AY16" s="346"/>
      <c r="AZ16" s="289"/>
      <c r="BA16" s="346"/>
      <c r="BB16" s="346"/>
      <c r="BC16" s="346"/>
      <c r="BD16" s="289"/>
      <c r="BE16" s="346"/>
      <c r="BF16" s="346"/>
      <c r="BG16" s="346"/>
      <c r="BH16" s="289"/>
      <c r="BI16" s="346"/>
      <c r="BJ16" s="346"/>
      <c r="BK16" s="346"/>
      <c r="BL16" s="347"/>
      <c r="BM16" s="347"/>
      <c r="BN16" s="348"/>
    </row>
    <row r="17" spans="1:66" s="349" customFormat="1" ht="15.95" customHeight="1">
      <c r="A17" s="413"/>
      <c r="B17" s="456">
        <v>5</v>
      </c>
      <c r="C17" s="423" t="s">
        <v>234</v>
      </c>
      <c r="D17" s="454">
        <v>30000</v>
      </c>
      <c r="E17" s="422">
        <v>30000</v>
      </c>
      <c r="F17" s="422">
        <v>30000</v>
      </c>
      <c r="G17" s="422">
        <v>30000</v>
      </c>
      <c r="H17" s="422">
        <v>30000</v>
      </c>
      <c r="I17" s="422">
        <v>30000</v>
      </c>
      <c r="J17" s="422">
        <v>30000</v>
      </c>
      <c r="K17" s="422">
        <v>30000</v>
      </c>
      <c r="L17" s="422">
        <v>30000</v>
      </c>
      <c r="M17" s="422">
        <v>30000</v>
      </c>
      <c r="N17" s="422">
        <v>30000</v>
      </c>
      <c r="O17" s="422">
        <v>0</v>
      </c>
      <c r="P17" s="468">
        <v>150000</v>
      </c>
      <c r="Q17" s="457"/>
      <c r="R17" s="399"/>
      <c r="S17" s="399"/>
      <c r="T17" s="289"/>
      <c r="U17" s="346"/>
      <c r="V17" s="346"/>
      <c r="W17" s="346"/>
      <c r="X17" s="289"/>
      <c r="Y17" s="346"/>
      <c r="Z17" s="346"/>
      <c r="AA17" s="346"/>
      <c r="AB17" s="289"/>
      <c r="AC17" s="346"/>
      <c r="AD17" s="346"/>
      <c r="AE17" s="346"/>
      <c r="AF17" s="289"/>
      <c r="AG17" s="346"/>
      <c r="AH17" s="346"/>
      <c r="AI17" s="346"/>
      <c r="AJ17" s="289"/>
      <c r="AK17" s="346"/>
      <c r="AL17" s="346"/>
      <c r="AM17" s="346"/>
      <c r="AN17" s="289"/>
      <c r="AO17" s="346"/>
      <c r="AP17" s="346"/>
      <c r="AQ17" s="346"/>
      <c r="AR17" s="289"/>
      <c r="AS17" s="346"/>
      <c r="AT17" s="346"/>
      <c r="AU17" s="346"/>
      <c r="AV17" s="289"/>
      <c r="AW17" s="346"/>
      <c r="AX17" s="346"/>
      <c r="AY17" s="346"/>
      <c r="AZ17" s="289"/>
      <c r="BA17" s="346"/>
      <c r="BB17" s="346"/>
      <c r="BC17" s="346"/>
      <c r="BD17" s="289"/>
      <c r="BE17" s="346"/>
      <c r="BF17" s="346"/>
      <c r="BG17" s="346"/>
      <c r="BH17" s="289"/>
      <c r="BI17" s="346"/>
      <c r="BJ17" s="346"/>
      <c r="BK17" s="346"/>
      <c r="BL17" s="347"/>
      <c r="BM17" s="347"/>
      <c r="BN17" s="348"/>
    </row>
    <row r="18" spans="1:66" s="349" customFormat="1" ht="15.95" customHeight="1">
      <c r="A18" s="413"/>
      <c r="B18" s="453">
        <v>6</v>
      </c>
      <c r="C18" s="423" t="s">
        <v>236</v>
      </c>
      <c r="D18" s="454">
        <v>50000</v>
      </c>
      <c r="E18" s="422">
        <v>50000</v>
      </c>
      <c r="F18" s="422">
        <v>50000</v>
      </c>
      <c r="G18" s="422">
        <v>50000</v>
      </c>
      <c r="H18" s="422">
        <v>35000</v>
      </c>
      <c r="I18" s="422"/>
      <c r="J18" s="422">
        <v>70000</v>
      </c>
      <c r="K18" s="422">
        <v>35000</v>
      </c>
      <c r="L18" s="422">
        <v>35000</v>
      </c>
      <c r="M18" s="422">
        <v>35000</v>
      </c>
      <c r="N18" s="422">
        <v>35000</v>
      </c>
      <c r="O18" s="422">
        <v>35000</v>
      </c>
      <c r="P18" s="468">
        <v>0</v>
      </c>
      <c r="Q18" s="457"/>
      <c r="R18" s="399"/>
      <c r="S18" s="399"/>
      <c r="T18" s="289"/>
      <c r="U18" s="346"/>
      <c r="V18" s="346"/>
      <c r="W18" s="346"/>
      <c r="X18" s="289"/>
      <c r="Y18" s="346"/>
      <c r="Z18" s="346"/>
      <c r="AA18" s="346"/>
      <c r="AB18" s="289"/>
      <c r="AC18" s="346"/>
      <c r="AD18" s="346"/>
      <c r="AE18" s="346"/>
      <c r="AF18" s="289"/>
      <c r="AG18" s="346"/>
      <c r="AH18" s="346"/>
      <c r="AI18" s="346"/>
      <c r="AJ18" s="289"/>
      <c r="AK18" s="346"/>
      <c r="AL18" s="346"/>
      <c r="AM18" s="346"/>
      <c r="AN18" s="289"/>
      <c r="AO18" s="346"/>
      <c r="AP18" s="346"/>
      <c r="AQ18" s="346"/>
      <c r="AR18" s="289"/>
      <c r="AS18" s="346"/>
      <c r="AT18" s="346"/>
      <c r="AU18" s="346"/>
      <c r="AV18" s="289"/>
      <c r="AW18" s="346"/>
      <c r="AX18" s="346"/>
      <c r="AY18" s="346"/>
      <c r="AZ18" s="289"/>
      <c r="BA18" s="346"/>
      <c r="BB18" s="346"/>
      <c r="BC18" s="346"/>
      <c r="BD18" s="289"/>
      <c r="BE18" s="346"/>
      <c r="BF18" s="346"/>
      <c r="BG18" s="346"/>
      <c r="BH18" s="289"/>
      <c r="BI18" s="346"/>
      <c r="BJ18" s="346"/>
      <c r="BK18" s="346"/>
      <c r="BL18" s="347"/>
      <c r="BM18" s="347"/>
      <c r="BN18" s="348"/>
    </row>
    <row r="19" spans="1:66" s="349" customFormat="1" ht="15.95" customHeight="1">
      <c r="A19" s="413"/>
      <c r="B19" s="456">
        <v>7</v>
      </c>
      <c r="C19" s="423" t="s">
        <v>238</v>
      </c>
      <c r="D19" s="454"/>
      <c r="E19" s="422"/>
      <c r="F19" s="422">
        <v>0</v>
      </c>
      <c r="G19" s="422"/>
      <c r="H19" s="422"/>
      <c r="I19" s="422">
        <v>0</v>
      </c>
      <c r="J19" s="422"/>
      <c r="K19" s="422">
        <v>0</v>
      </c>
      <c r="L19" s="422">
        <v>0</v>
      </c>
      <c r="M19" s="422"/>
      <c r="N19" s="422"/>
      <c r="O19" s="422">
        <v>0</v>
      </c>
      <c r="P19" s="468">
        <v>300000</v>
      </c>
      <c r="Q19" s="457"/>
      <c r="R19" s="399"/>
      <c r="S19" s="399"/>
      <c r="T19" s="289"/>
      <c r="U19" s="346"/>
      <c r="V19" s="346"/>
      <c r="W19" s="346"/>
      <c r="X19" s="289"/>
      <c r="Y19" s="346"/>
      <c r="Z19" s="346"/>
      <c r="AA19" s="346"/>
      <c r="AB19" s="289"/>
      <c r="AC19" s="346"/>
      <c r="AD19" s="346"/>
      <c r="AE19" s="346"/>
      <c r="AF19" s="289"/>
      <c r="AG19" s="346"/>
      <c r="AH19" s="346"/>
      <c r="AI19" s="346"/>
      <c r="AJ19" s="289"/>
      <c r="AK19" s="346"/>
      <c r="AL19" s="346"/>
      <c r="AM19" s="346"/>
      <c r="AN19" s="289"/>
      <c r="AO19" s="346"/>
      <c r="AP19" s="346"/>
      <c r="AQ19" s="346"/>
      <c r="AR19" s="289"/>
      <c r="AS19" s="346"/>
      <c r="AT19" s="346"/>
      <c r="AU19" s="346"/>
      <c r="AV19" s="289"/>
      <c r="AW19" s="346"/>
      <c r="AX19" s="346"/>
      <c r="AY19" s="346"/>
      <c r="AZ19" s="289"/>
      <c r="BA19" s="346"/>
      <c r="BB19" s="346"/>
      <c r="BC19" s="346"/>
      <c r="BD19" s="289"/>
      <c r="BE19" s="346"/>
      <c r="BF19" s="346"/>
      <c r="BG19" s="346"/>
      <c r="BH19" s="289"/>
      <c r="BI19" s="346"/>
      <c r="BJ19" s="346"/>
      <c r="BK19" s="346"/>
      <c r="BL19" s="347"/>
      <c r="BM19" s="347"/>
      <c r="BN19" s="348"/>
    </row>
    <row r="20" spans="1:66" s="349" customFormat="1" ht="15.95" customHeight="1">
      <c r="A20" s="413"/>
      <c r="B20" s="456">
        <v>8</v>
      </c>
      <c r="C20" s="423" t="s">
        <v>240</v>
      </c>
      <c r="D20" s="454">
        <v>0</v>
      </c>
      <c r="E20" s="422">
        <v>30000</v>
      </c>
      <c r="F20" s="422">
        <v>30000</v>
      </c>
      <c r="G20" s="422">
        <v>30000</v>
      </c>
      <c r="H20" s="422">
        <v>30000</v>
      </c>
      <c r="I20" s="422">
        <v>30000</v>
      </c>
      <c r="J20" s="422">
        <v>30000</v>
      </c>
      <c r="K20" s="422">
        <v>30000</v>
      </c>
      <c r="L20" s="422">
        <v>30000</v>
      </c>
      <c r="M20" s="422">
        <v>60000</v>
      </c>
      <c r="N20" s="422">
        <v>30000</v>
      </c>
      <c r="O20" s="422">
        <v>30000</v>
      </c>
      <c r="P20" s="468">
        <v>550000</v>
      </c>
      <c r="Q20" s="457"/>
      <c r="R20" s="399"/>
      <c r="S20" s="399"/>
      <c r="T20" s="289"/>
      <c r="U20" s="346"/>
      <c r="V20" s="346"/>
      <c r="W20" s="346"/>
      <c r="X20" s="289"/>
      <c r="Y20" s="346"/>
      <c r="Z20" s="346"/>
      <c r="AA20" s="346"/>
      <c r="AB20" s="289"/>
      <c r="AC20" s="346"/>
      <c r="AD20" s="346"/>
      <c r="AE20" s="346"/>
      <c r="AF20" s="289"/>
      <c r="AG20" s="346"/>
      <c r="AH20" s="346"/>
      <c r="AI20" s="346"/>
      <c r="AJ20" s="289"/>
      <c r="AK20" s="346"/>
      <c r="AL20" s="346"/>
      <c r="AM20" s="346"/>
      <c r="AN20" s="289"/>
      <c r="AO20" s="346"/>
      <c r="AP20" s="346"/>
      <c r="AQ20" s="346"/>
      <c r="AR20" s="289"/>
      <c r="AS20" s="346"/>
      <c r="AT20" s="346"/>
      <c r="AU20" s="346"/>
      <c r="AV20" s="289"/>
      <c r="AW20" s="346"/>
      <c r="AX20" s="346"/>
      <c r="AY20" s="346"/>
      <c r="AZ20" s="289"/>
      <c r="BA20" s="346"/>
      <c r="BB20" s="346"/>
      <c r="BC20" s="346"/>
      <c r="BD20" s="289"/>
      <c r="BE20" s="346"/>
      <c r="BF20" s="346"/>
      <c r="BG20" s="346"/>
      <c r="BH20" s="289"/>
      <c r="BI20" s="346"/>
      <c r="BJ20" s="346"/>
      <c r="BK20" s="346"/>
      <c r="BL20" s="347"/>
      <c r="BM20" s="347"/>
      <c r="BN20" s="348"/>
    </row>
    <row r="21" spans="1:66" s="349" customFormat="1" ht="15.95" customHeight="1">
      <c r="A21" s="413"/>
      <c r="B21" s="453">
        <v>9</v>
      </c>
      <c r="C21" s="423" t="s">
        <v>241</v>
      </c>
      <c r="D21" s="454">
        <v>0</v>
      </c>
      <c r="E21" s="422">
        <v>0</v>
      </c>
      <c r="F21" s="422">
        <v>0</v>
      </c>
      <c r="G21" s="422">
        <v>0</v>
      </c>
      <c r="H21" s="422">
        <v>0</v>
      </c>
      <c r="I21" s="422">
        <v>0</v>
      </c>
      <c r="J21" s="422">
        <v>0</v>
      </c>
      <c r="K21" s="422">
        <v>0</v>
      </c>
      <c r="L21" s="422">
        <v>0</v>
      </c>
      <c r="M21" s="422">
        <v>0</v>
      </c>
      <c r="N21" s="422">
        <v>0</v>
      </c>
      <c r="O21" s="422">
        <v>0</v>
      </c>
      <c r="P21" s="468">
        <v>500000</v>
      </c>
      <c r="Q21" s="457"/>
      <c r="R21" s="399"/>
      <c r="S21" s="399"/>
      <c r="T21" s="289"/>
      <c r="U21" s="346"/>
      <c r="V21" s="346"/>
      <c r="W21" s="346"/>
      <c r="X21" s="289"/>
      <c r="Y21" s="346"/>
      <c r="Z21" s="346"/>
      <c r="AA21" s="346"/>
      <c r="AB21" s="289"/>
      <c r="AC21" s="346"/>
      <c r="AD21" s="346"/>
      <c r="AE21" s="346"/>
      <c r="AF21" s="289"/>
      <c r="AG21" s="346"/>
      <c r="AH21" s="346"/>
      <c r="AI21" s="346"/>
      <c r="AJ21" s="289"/>
      <c r="AK21" s="346"/>
      <c r="AL21" s="346"/>
      <c r="AM21" s="346"/>
      <c r="AN21" s="289"/>
      <c r="AO21" s="346"/>
      <c r="AP21" s="346"/>
      <c r="AQ21" s="346"/>
      <c r="AR21" s="289"/>
      <c r="AS21" s="346"/>
      <c r="AT21" s="346"/>
      <c r="AU21" s="346"/>
      <c r="AV21" s="289"/>
      <c r="AW21" s="346"/>
      <c r="AX21" s="346"/>
      <c r="AY21" s="346"/>
      <c r="AZ21" s="289"/>
      <c r="BA21" s="346"/>
      <c r="BB21" s="346"/>
      <c r="BC21" s="346"/>
      <c r="BD21" s="289"/>
      <c r="BE21" s="346"/>
      <c r="BF21" s="346"/>
      <c r="BG21" s="346"/>
      <c r="BH21" s="289"/>
      <c r="BI21" s="346"/>
      <c r="BJ21" s="346"/>
      <c r="BK21" s="346"/>
      <c r="BL21" s="347"/>
      <c r="BM21" s="347"/>
      <c r="BN21" s="348"/>
    </row>
    <row r="22" spans="1:66" s="349" customFormat="1" ht="15.95" customHeight="1">
      <c r="A22" s="413"/>
      <c r="B22" s="456">
        <v>10</v>
      </c>
      <c r="C22" s="423" t="s">
        <v>242</v>
      </c>
      <c r="D22" s="454"/>
      <c r="E22" s="422"/>
      <c r="F22" s="422"/>
      <c r="G22" s="422"/>
      <c r="H22" s="422"/>
      <c r="I22" s="422"/>
      <c r="J22" s="422"/>
      <c r="K22" s="422"/>
      <c r="L22" s="422"/>
      <c r="M22" s="422"/>
      <c r="N22" s="422"/>
      <c r="O22" s="422"/>
      <c r="P22" s="468">
        <v>0</v>
      </c>
      <c r="Q22" s="457"/>
      <c r="R22" s="399"/>
      <c r="S22" s="399"/>
      <c r="T22" s="289"/>
      <c r="U22" s="346"/>
      <c r="V22" s="346"/>
      <c r="W22" s="346"/>
      <c r="X22" s="289"/>
      <c r="Y22" s="346"/>
      <c r="Z22" s="346"/>
      <c r="AA22" s="346"/>
      <c r="AB22" s="289"/>
      <c r="AC22" s="346"/>
      <c r="AD22" s="346"/>
      <c r="AE22" s="346"/>
      <c r="AF22" s="289"/>
      <c r="AG22" s="346"/>
      <c r="AH22" s="346"/>
      <c r="AI22" s="346"/>
      <c r="AJ22" s="289"/>
      <c r="AK22" s="346"/>
      <c r="AL22" s="346"/>
      <c r="AM22" s="346"/>
      <c r="AN22" s="289"/>
      <c r="AO22" s="346"/>
      <c r="AP22" s="346"/>
      <c r="AQ22" s="346"/>
      <c r="AR22" s="289"/>
      <c r="AS22" s="346"/>
      <c r="AT22" s="346"/>
      <c r="AU22" s="346"/>
      <c r="AV22" s="289"/>
      <c r="AW22" s="346"/>
      <c r="AX22" s="346"/>
      <c r="AY22" s="346"/>
      <c r="AZ22" s="289"/>
      <c r="BA22" s="346"/>
      <c r="BB22" s="346"/>
      <c r="BC22" s="346"/>
      <c r="BD22" s="289"/>
      <c r="BE22" s="346"/>
      <c r="BF22" s="346"/>
      <c r="BG22" s="346"/>
      <c r="BH22" s="289"/>
      <c r="BI22" s="346"/>
      <c r="BJ22" s="346"/>
      <c r="BK22" s="346"/>
      <c r="BL22" s="347"/>
      <c r="BM22" s="347"/>
      <c r="BN22" s="348"/>
    </row>
    <row r="23" spans="1:66" s="349" customFormat="1" ht="15.95" customHeight="1">
      <c r="A23" s="413"/>
      <c r="B23" s="456">
        <v>11</v>
      </c>
      <c r="C23" s="423" t="s">
        <v>243</v>
      </c>
      <c r="D23" s="454">
        <v>0</v>
      </c>
      <c r="E23" s="422">
        <v>10000</v>
      </c>
      <c r="F23" s="422">
        <v>10000</v>
      </c>
      <c r="G23" s="422">
        <v>10000</v>
      </c>
      <c r="H23" s="422">
        <v>10000</v>
      </c>
      <c r="I23" s="422">
        <v>10000</v>
      </c>
      <c r="J23" s="422">
        <v>10000</v>
      </c>
      <c r="K23" s="422">
        <v>10000</v>
      </c>
      <c r="L23" s="422">
        <v>10000</v>
      </c>
      <c r="M23" s="422">
        <v>10000</v>
      </c>
      <c r="N23" s="422">
        <v>10000</v>
      </c>
      <c r="O23" s="422">
        <v>10000</v>
      </c>
      <c r="P23" s="468">
        <v>360000</v>
      </c>
      <c r="Q23" s="457"/>
      <c r="R23" s="399"/>
      <c r="S23" s="399"/>
      <c r="T23" s="289"/>
      <c r="U23" s="346"/>
      <c r="V23" s="346"/>
      <c r="W23" s="346"/>
      <c r="X23" s="289"/>
      <c r="Y23" s="346"/>
      <c r="Z23" s="346"/>
      <c r="AA23" s="346"/>
      <c r="AB23" s="289"/>
      <c r="AC23" s="346"/>
      <c r="AD23" s="346"/>
      <c r="AE23" s="346"/>
      <c r="AF23" s="289"/>
      <c r="AG23" s="346"/>
      <c r="AH23" s="346"/>
      <c r="AI23" s="346"/>
      <c r="AJ23" s="289"/>
      <c r="AK23" s="346"/>
      <c r="AL23" s="346"/>
      <c r="AM23" s="346"/>
      <c r="AN23" s="289"/>
      <c r="AO23" s="346"/>
      <c r="AP23" s="346"/>
      <c r="AQ23" s="346"/>
      <c r="AR23" s="289"/>
      <c r="AS23" s="346"/>
      <c r="AT23" s="346"/>
      <c r="AU23" s="346"/>
      <c r="AV23" s="289"/>
      <c r="AW23" s="346"/>
      <c r="AX23" s="346"/>
      <c r="AY23" s="346"/>
      <c r="AZ23" s="289"/>
      <c r="BA23" s="346"/>
      <c r="BB23" s="346"/>
      <c r="BC23" s="346"/>
      <c r="BD23" s="289"/>
      <c r="BE23" s="346"/>
      <c r="BF23" s="346"/>
      <c r="BG23" s="346"/>
      <c r="BH23" s="289"/>
      <c r="BI23" s="346"/>
      <c r="BJ23" s="346"/>
      <c r="BK23" s="346"/>
      <c r="BL23" s="347"/>
      <c r="BM23" s="347"/>
      <c r="BN23" s="348"/>
    </row>
    <row r="24" spans="1:66" s="349" customFormat="1" ht="15.95" customHeight="1">
      <c r="A24" s="413"/>
      <c r="B24" s="453">
        <v>12</v>
      </c>
      <c r="C24" s="423" t="s">
        <v>244</v>
      </c>
      <c r="D24" s="454">
        <v>0</v>
      </c>
      <c r="E24" s="422">
        <v>0</v>
      </c>
      <c r="F24" s="422">
        <v>0</v>
      </c>
      <c r="G24" s="422">
        <v>0</v>
      </c>
      <c r="H24" s="422">
        <v>0</v>
      </c>
      <c r="I24" s="422"/>
      <c r="J24" s="422">
        <v>0</v>
      </c>
      <c r="K24" s="422">
        <v>0</v>
      </c>
      <c r="L24" s="422">
        <v>0</v>
      </c>
      <c r="M24" s="422">
        <v>0</v>
      </c>
      <c r="N24" s="422">
        <v>20000</v>
      </c>
      <c r="O24" s="422">
        <v>20000</v>
      </c>
      <c r="P24" s="468">
        <v>130000</v>
      </c>
      <c r="Q24" s="457"/>
      <c r="R24" s="399"/>
      <c r="S24" s="399"/>
      <c r="T24" s="289"/>
      <c r="U24" s="346"/>
      <c r="V24" s="346"/>
      <c r="W24" s="346"/>
      <c r="X24" s="289"/>
      <c r="Y24" s="346"/>
      <c r="Z24" s="346"/>
      <c r="AA24" s="346"/>
      <c r="AB24" s="289"/>
      <c r="AC24" s="346"/>
      <c r="AD24" s="346"/>
      <c r="AE24" s="346"/>
      <c r="AF24" s="289"/>
      <c r="AG24" s="346"/>
      <c r="AH24" s="346"/>
      <c r="AI24" s="346"/>
      <c r="AJ24" s="289"/>
      <c r="AK24" s="346"/>
      <c r="AL24" s="346"/>
      <c r="AM24" s="346"/>
      <c r="AN24" s="289"/>
      <c r="AO24" s="346"/>
      <c r="AP24" s="346"/>
      <c r="AQ24" s="346"/>
      <c r="AR24" s="289"/>
      <c r="AS24" s="346"/>
      <c r="AT24" s="346"/>
      <c r="AU24" s="346"/>
      <c r="AV24" s="289"/>
      <c r="AW24" s="346"/>
      <c r="AX24" s="346"/>
      <c r="AY24" s="346"/>
      <c r="AZ24" s="289"/>
      <c r="BA24" s="346"/>
      <c r="BB24" s="346"/>
      <c r="BC24" s="346"/>
      <c r="BD24" s="289"/>
      <c r="BE24" s="346"/>
      <c r="BF24" s="346"/>
      <c r="BG24" s="346"/>
      <c r="BH24" s="289"/>
      <c r="BI24" s="346"/>
      <c r="BJ24" s="346"/>
      <c r="BK24" s="346"/>
      <c r="BL24" s="347"/>
      <c r="BM24" s="347"/>
      <c r="BN24" s="348"/>
    </row>
    <row r="25" spans="1:66" s="349" customFormat="1" ht="15.95" hidden="1" customHeight="1">
      <c r="A25" s="413"/>
      <c r="B25" s="456">
        <v>14</v>
      </c>
      <c r="C25" s="423"/>
      <c r="D25" s="454"/>
      <c r="E25" s="422"/>
      <c r="F25" s="422"/>
      <c r="G25" s="422"/>
      <c r="H25" s="422"/>
      <c r="I25" s="422"/>
      <c r="J25" s="422"/>
      <c r="K25" s="422"/>
      <c r="L25" s="422"/>
      <c r="M25" s="422"/>
      <c r="N25" s="422"/>
      <c r="O25" s="422"/>
      <c r="P25" s="468">
        <f>SUM(D25:O25)</f>
        <v>0</v>
      </c>
      <c r="Q25" s="457"/>
      <c r="R25" s="399"/>
      <c r="S25" s="399"/>
      <c r="T25" s="289"/>
      <c r="U25" s="346"/>
      <c r="V25" s="346"/>
      <c r="W25" s="346"/>
      <c r="X25" s="289"/>
      <c r="Y25" s="346"/>
      <c r="Z25" s="346"/>
      <c r="AA25" s="346"/>
      <c r="AB25" s="289"/>
      <c r="AC25" s="346"/>
      <c r="AD25" s="346"/>
      <c r="AE25" s="346"/>
      <c r="AF25" s="289"/>
      <c r="AG25" s="346"/>
      <c r="AH25" s="346"/>
      <c r="AI25" s="346"/>
      <c r="AJ25" s="289"/>
      <c r="AK25" s="346"/>
      <c r="AL25" s="346"/>
      <c r="AM25" s="346"/>
      <c r="AN25" s="289"/>
      <c r="AO25" s="346"/>
      <c r="AP25" s="346"/>
      <c r="AQ25" s="346"/>
      <c r="AR25" s="289"/>
      <c r="AS25" s="346"/>
      <c r="AT25" s="346"/>
      <c r="AU25" s="346"/>
      <c r="AV25" s="289"/>
      <c r="AW25" s="346"/>
      <c r="AX25" s="346"/>
      <c r="AY25" s="346"/>
      <c r="AZ25" s="289"/>
      <c r="BA25" s="346"/>
      <c r="BB25" s="346"/>
      <c r="BC25" s="346"/>
      <c r="BD25" s="289"/>
      <c r="BE25" s="346"/>
      <c r="BF25" s="346"/>
      <c r="BG25" s="346"/>
      <c r="BH25" s="289"/>
      <c r="BI25" s="346"/>
      <c r="BJ25" s="346"/>
      <c r="BK25" s="346"/>
      <c r="BL25" s="347"/>
      <c r="BM25" s="347"/>
      <c r="BN25" s="348"/>
    </row>
    <row r="26" spans="1:66" s="349" customFormat="1" ht="15.95" customHeight="1">
      <c r="A26" s="413"/>
      <c r="B26" s="456">
        <v>13</v>
      </c>
      <c r="C26" s="423" t="s">
        <v>357</v>
      </c>
      <c r="D26" s="454">
        <v>30000</v>
      </c>
      <c r="E26" s="422">
        <v>150000</v>
      </c>
      <c r="F26" s="422">
        <v>50000</v>
      </c>
      <c r="G26" s="422">
        <v>50000</v>
      </c>
      <c r="H26" s="422">
        <v>50000</v>
      </c>
      <c r="I26" s="422">
        <v>50000</v>
      </c>
      <c r="J26" s="422">
        <v>50000</v>
      </c>
      <c r="K26" s="422">
        <v>50000</v>
      </c>
      <c r="L26" s="422">
        <v>50000</v>
      </c>
      <c r="M26" s="422">
        <v>150000</v>
      </c>
      <c r="N26" s="422">
        <v>50000</v>
      </c>
      <c r="O26" s="422">
        <v>50000</v>
      </c>
      <c r="P26" s="468">
        <v>0</v>
      </c>
      <c r="Q26" s="457"/>
      <c r="R26" s="399"/>
      <c r="S26" s="399"/>
      <c r="T26" s="289"/>
      <c r="U26" s="346"/>
      <c r="V26" s="346"/>
      <c r="W26" s="346"/>
      <c r="X26" s="289"/>
      <c r="Y26" s="346"/>
      <c r="Z26" s="346"/>
      <c r="AA26" s="346"/>
      <c r="AB26" s="289"/>
      <c r="AC26" s="346"/>
      <c r="AD26" s="346"/>
      <c r="AE26" s="346"/>
      <c r="AF26" s="289"/>
      <c r="AG26" s="346"/>
      <c r="AH26" s="346"/>
      <c r="AI26" s="346"/>
      <c r="AJ26" s="289"/>
      <c r="AK26" s="346"/>
      <c r="AL26" s="346"/>
      <c r="AM26" s="346"/>
      <c r="AN26" s="289"/>
      <c r="AO26" s="346"/>
      <c r="AP26" s="346"/>
      <c r="AQ26" s="346"/>
      <c r="AR26" s="289"/>
      <c r="AS26" s="346"/>
      <c r="AT26" s="346"/>
      <c r="AU26" s="346"/>
      <c r="AV26" s="289"/>
      <c r="AW26" s="346"/>
      <c r="AX26" s="346"/>
      <c r="AY26" s="346"/>
      <c r="AZ26" s="289"/>
      <c r="BA26" s="346"/>
      <c r="BB26" s="346"/>
      <c r="BC26" s="346"/>
      <c r="BD26" s="289"/>
      <c r="BE26" s="346"/>
      <c r="BF26" s="346"/>
      <c r="BG26" s="346"/>
      <c r="BH26" s="289"/>
      <c r="BI26" s="346"/>
      <c r="BJ26" s="346"/>
      <c r="BK26" s="346"/>
      <c r="BL26" s="347"/>
      <c r="BM26" s="347"/>
      <c r="BN26" s="348"/>
    </row>
    <row r="27" spans="1:66" s="350" customFormat="1" ht="15.95" customHeight="1">
      <c r="A27" s="458"/>
      <c r="B27" s="453">
        <v>14</v>
      </c>
      <c r="C27" s="423" t="s">
        <v>247</v>
      </c>
      <c r="D27" s="454"/>
      <c r="E27" s="422">
        <v>60000</v>
      </c>
      <c r="F27" s="422"/>
      <c r="G27" s="422">
        <v>60000</v>
      </c>
      <c r="H27" s="422">
        <v>90000</v>
      </c>
      <c r="I27" s="422"/>
      <c r="J27" s="422">
        <v>60000</v>
      </c>
      <c r="K27" s="422">
        <v>30000</v>
      </c>
      <c r="L27" s="422"/>
      <c r="M27" s="422">
        <v>30000</v>
      </c>
      <c r="N27" s="422">
        <v>30000</v>
      </c>
      <c r="O27" s="422">
        <v>30000</v>
      </c>
      <c r="P27" s="468">
        <v>50000</v>
      </c>
      <c r="Q27" s="457"/>
      <c r="R27" s="399"/>
      <c r="S27" s="399"/>
      <c r="T27" s="289"/>
      <c r="U27" s="346"/>
      <c r="V27" s="346"/>
      <c r="W27" s="346"/>
      <c r="X27" s="289"/>
      <c r="Y27" s="346"/>
      <c r="Z27" s="346"/>
      <c r="AA27" s="346"/>
      <c r="AB27" s="289"/>
      <c r="AC27" s="346"/>
      <c r="AD27" s="346"/>
      <c r="AE27" s="346"/>
      <c r="AF27" s="289"/>
      <c r="AG27" s="346"/>
      <c r="AH27" s="346"/>
      <c r="AI27" s="346"/>
      <c r="AJ27" s="289"/>
      <c r="AK27" s="346"/>
      <c r="AL27" s="346"/>
      <c r="AM27" s="346"/>
      <c r="AN27" s="289"/>
      <c r="AO27" s="346"/>
      <c r="AP27" s="346"/>
      <c r="AQ27" s="346"/>
      <c r="AR27" s="289"/>
      <c r="AS27" s="346"/>
      <c r="AT27" s="346"/>
      <c r="AU27" s="346"/>
      <c r="AV27" s="289"/>
      <c r="AW27" s="346"/>
      <c r="AX27" s="346"/>
      <c r="AY27" s="346"/>
      <c r="AZ27" s="289"/>
      <c r="BA27" s="346"/>
      <c r="BB27" s="346"/>
      <c r="BC27" s="346"/>
      <c r="BD27" s="289"/>
      <c r="BE27" s="346"/>
      <c r="BF27" s="346"/>
      <c r="BG27" s="346"/>
      <c r="BH27" s="289"/>
      <c r="BI27" s="346"/>
      <c r="BJ27" s="346"/>
      <c r="BK27" s="346"/>
      <c r="BL27" s="347"/>
      <c r="BM27" s="347"/>
      <c r="BN27" s="348"/>
    </row>
    <row r="28" spans="1:66" s="349" customFormat="1" ht="15.95" customHeight="1">
      <c r="A28" s="413"/>
      <c r="B28" s="456">
        <v>15</v>
      </c>
      <c r="C28" s="423" t="s">
        <v>161</v>
      </c>
      <c r="D28" s="454">
        <v>20000</v>
      </c>
      <c r="E28" s="422"/>
      <c r="F28" s="422">
        <v>20000</v>
      </c>
      <c r="G28" s="422"/>
      <c r="H28" s="422">
        <v>20000</v>
      </c>
      <c r="I28" s="422"/>
      <c r="J28" s="422">
        <v>20000</v>
      </c>
      <c r="K28" s="422">
        <v>20000</v>
      </c>
      <c r="L28" s="422">
        <v>20000</v>
      </c>
      <c r="M28" s="422">
        <v>20000</v>
      </c>
      <c r="N28" s="422">
        <v>20000</v>
      </c>
      <c r="O28" s="422">
        <v>40000</v>
      </c>
      <c r="P28" s="468">
        <v>440000</v>
      </c>
      <c r="Q28" s="457"/>
      <c r="R28" s="399"/>
      <c r="S28" s="399"/>
      <c r="T28" s="289"/>
      <c r="U28" s="346"/>
      <c r="V28" s="346"/>
      <c r="W28" s="346"/>
      <c r="X28" s="289"/>
      <c r="Y28" s="346"/>
      <c r="Z28" s="346"/>
      <c r="AA28" s="346"/>
      <c r="AB28" s="289"/>
      <c r="AC28" s="346"/>
      <c r="AD28" s="346"/>
      <c r="AE28" s="346"/>
      <c r="AF28" s="289"/>
      <c r="AG28" s="346"/>
      <c r="AH28" s="346"/>
      <c r="AI28" s="346"/>
      <c r="AJ28" s="289"/>
      <c r="AK28" s="346"/>
      <c r="AL28" s="346"/>
      <c r="AM28" s="346"/>
      <c r="AN28" s="289"/>
      <c r="AO28" s="346"/>
      <c r="AP28" s="346"/>
      <c r="AQ28" s="346"/>
      <c r="AR28" s="289"/>
      <c r="AS28" s="346"/>
      <c r="AT28" s="346"/>
      <c r="AU28" s="346"/>
      <c r="AV28" s="289"/>
      <c r="AW28" s="346"/>
      <c r="AX28" s="346"/>
      <c r="AY28" s="346"/>
      <c r="AZ28" s="289"/>
      <c r="BA28" s="346"/>
      <c r="BB28" s="346"/>
      <c r="BC28" s="346"/>
      <c r="BD28" s="289"/>
      <c r="BE28" s="346"/>
      <c r="BF28" s="346"/>
      <c r="BG28" s="346"/>
      <c r="BH28" s="289"/>
      <c r="BI28" s="346"/>
      <c r="BJ28" s="346"/>
      <c r="BK28" s="346"/>
      <c r="BL28" s="347"/>
      <c r="BM28" s="347"/>
      <c r="BN28" s="348"/>
    </row>
    <row r="29" spans="1:66" s="349" customFormat="1" ht="15.95" customHeight="1">
      <c r="A29" s="413"/>
      <c r="B29" s="456">
        <v>16</v>
      </c>
      <c r="C29" s="423" t="s">
        <v>248</v>
      </c>
      <c r="D29" s="454">
        <v>40000</v>
      </c>
      <c r="E29" s="422">
        <v>40000</v>
      </c>
      <c r="F29" s="422">
        <v>40000</v>
      </c>
      <c r="G29" s="422">
        <v>40000</v>
      </c>
      <c r="H29" s="422">
        <v>160000</v>
      </c>
      <c r="I29" s="422">
        <v>0</v>
      </c>
      <c r="J29" s="422">
        <v>0</v>
      </c>
      <c r="K29" s="422">
        <v>0</v>
      </c>
      <c r="L29" s="422">
        <v>50000</v>
      </c>
      <c r="M29" s="422">
        <v>50000</v>
      </c>
      <c r="N29" s="422">
        <v>50000</v>
      </c>
      <c r="O29" s="422">
        <v>50000</v>
      </c>
      <c r="P29" s="468">
        <v>0</v>
      </c>
      <c r="Q29" s="457"/>
      <c r="R29" s="399"/>
      <c r="S29" s="399"/>
      <c r="T29" s="289"/>
      <c r="U29" s="346"/>
      <c r="V29" s="346"/>
      <c r="W29" s="346"/>
      <c r="X29" s="289"/>
      <c r="Y29" s="346"/>
      <c r="Z29" s="346"/>
      <c r="AA29" s="346"/>
      <c r="AB29" s="289"/>
      <c r="AC29" s="346"/>
      <c r="AD29" s="346"/>
      <c r="AE29" s="346"/>
      <c r="AF29" s="289"/>
      <c r="AG29" s="346"/>
      <c r="AH29" s="346"/>
      <c r="AI29" s="346"/>
      <c r="AJ29" s="289"/>
      <c r="AK29" s="346"/>
      <c r="AL29" s="346"/>
      <c r="AM29" s="346"/>
      <c r="AN29" s="289"/>
      <c r="AO29" s="346"/>
      <c r="AP29" s="346"/>
      <c r="AQ29" s="346"/>
      <c r="AR29" s="289"/>
      <c r="AS29" s="346"/>
      <c r="AT29" s="346"/>
      <c r="AU29" s="346"/>
      <c r="AV29" s="289"/>
      <c r="AW29" s="346"/>
      <c r="AX29" s="346"/>
      <c r="AY29" s="346"/>
      <c r="AZ29" s="289"/>
      <c r="BA29" s="346"/>
      <c r="BB29" s="346"/>
      <c r="BC29" s="346"/>
      <c r="BD29" s="289"/>
      <c r="BE29" s="346"/>
      <c r="BF29" s="346"/>
      <c r="BG29" s="346"/>
      <c r="BH29" s="289"/>
      <c r="BI29" s="346"/>
      <c r="BJ29" s="346"/>
      <c r="BK29" s="346"/>
      <c r="BL29" s="347"/>
      <c r="BM29" s="347"/>
      <c r="BN29" s="348"/>
    </row>
    <row r="30" spans="1:66" s="349" customFormat="1" ht="15.95" customHeight="1">
      <c r="A30" s="413"/>
      <c r="B30" s="453">
        <v>17</v>
      </c>
      <c r="C30" s="423" t="s">
        <v>249</v>
      </c>
      <c r="D30" s="454"/>
      <c r="E30" s="422">
        <v>20000</v>
      </c>
      <c r="F30" s="422">
        <v>40000</v>
      </c>
      <c r="G30" s="422">
        <v>40000</v>
      </c>
      <c r="H30" s="422">
        <v>40000</v>
      </c>
      <c r="I30" s="422">
        <v>40000</v>
      </c>
      <c r="J30" s="422">
        <v>40000</v>
      </c>
      <c r="K30" s="422">
        <v>40000</v>
      </c>
      <c r="L30" s="422">
        <v>40000</v>
      </c>
      <c r="M30" s="422">
        <v>0</v>
      </c>
      <c r="N30" s="422">
        <v>0</v>
      </c>
      <c r="O30" s="422">
        <v>0</v>
      </c>
      <c r="P30" s="468">
        <v>360000</v>
      </c>
      <c r="Q30" s="457"/>
      <c r="R30" s="399"/>
      <c r="S30" s="399"/>
      <c r="T30" s="289"/>
      <c r="U30" s="346"/>
      <c r="V30" s="346"/>
      <c r="W30" s="346"/>
      <c r="X30" s="289"/>
      <c r="Y30" s="346"/>
      <c r="Z30" s="346"/>
      <c r="AA30" s="346"/>
      <c r="AB30" s="289"/>
      <c r="AC30" s="346"/>
      <c r="AD30" s="346"/>
      <c r="AE30" s="346"/>
      <c r="AF30" s="289"/>
      <c r="AG30" s="346"/>
      <c r="AH30" s="346"/>
      <c r="AI30" s="346"/>
      <c r="AJ30" s="289"/>
      <c r="AK30" s="346"/>
      <c r="AL30" s="346"/>
      <c r="AM30" s="346"/>
      <c r="AN30" s="289"/>
      <c r="AO30" s="346"/>
      <c r="AP30" s="346"/>
      <c r="AQ30" s="346"/>
      <c r="AR30" s="289"/>
      <c r="AS30" s="346"/>
      <c r="AT30" s="346"/>
      <c r="AU30" s="346"/>
      <c r="AV30" s="289"/>
      <c r="AW30" s="346"/>
      <c r="AX30" s="346"/>
      <c r="AY30" s="346"/>
      <c r="AZ30" s="289"/>
      <c r="BA30" s="346"/>
      <c r="BB30" s="346"/>
      <c r="BC30" s="346"/>
      <c r="BD30" s="289"/>
      <c r="BE30" s="346"/>
      <c r="BF30" s="346"/>
      <c r="BG30" s="346"/>
      <c r="BH30" s="289"/>
      <c r="BI30" s="346"/>
      <c r="BJ30" s="346"/>
      <c r="BK30" s="346"/>
      <c r="BL30" s="347"/>
      <c r="BM30" s="347"/>
      <c r="BN30" s="348"/>
    </row>
    <row r="31" spans="1:66" s="349" customFormat="1" ht="15.95" customHeight="1">
      <c r="A31" s="413"/>
      <c r="B31" s="456">
        <v>18</v>
      </c>
      <c r="C31" s="423" t="s">
        <v>250</v>
      </c>
      <c r="D31" s="454">
        <v>20000</v>
      </c>
      <c r="E31" s="422">
        <v>20000</v>
      </c>
      <c r="F31" s="422">
        <v>20000</v>
      </c>
      <c r="G31" s="422">
        <v>20000</v>
      </c>
      <c r="H31" s="422">
        <v>20000</v>
      </c>
      <c r="I31" s="422">
        <v>40000</v>
      </c>
      <c r="J31" s="422">
        <v>30000</v>
      </c>
      <c r="K31" s="422">
        <v>30000</v>
      </c>
      <c r="L31" s="422">
        <v>30000</v>
      </c>
      <c r="M31" s="422">
        <v>30000</v>
      </c>
      <c r="N31" s="422">
        <v>30000</v>
      </c>
      <c r="O31" s="422">
        <v>30000</v>
      </c>
      <c r="P31" s="468">
        <v>300000</v>
      </c>
      <c r="Q31" s="457"/>
      <c r="R31" s="399"/>
      <c r="S31" s="399"/>
      <c r="T31" s="289"/>
      <c r="U31" s="346"/>
      <c r="V31" s="346"/>
      <c r="W31" s="346"/>
      <c r="X31" s="289"/>
      <c r="Y31" s="346"/>
      <c r="Z31" s="346"/>
      <c r="AA31" s="346"/>
      <c r="AB31" s="289"/>
      <c r="AC31" s="346"/>
      <c r="AD31" s="346"/>
      <c r="AE31" s="346"/>
      <c r="AF31" s="289"/>
      <c r="AG31" s="346"/>
      <c r="AH31" s="346"/>
      <c r="AI31" s="346"/>
      <c r="AJ31" s="289"/>
      <c r="AK31" s="346"/>
      <c r="AL31" s="346"/>
      <c r="AM31" s="346"/>
      <c r="AN31" s="289"/>
      <c r="AO31" s="346"/>
      <c r="AP31" s="346"/>
      <c r="AQ31" s="346"/>
      <c r="AR31" s="289"/>
      <c r="AS31" s="346"/>
      <c r="AT31" s="346"/>
      <c r="AU31" s="346"/>
      <c r="AV31" s="289"/>
      <c r="AW31" s="346"/>
      <c r="AX31" s="346"/>
      <c r="AY31" s="346"/>
      <c r="AZ31" s="289"/>
      <c r="BA31" s="346"/>
      <c r="BB31" s="346"/>
      <c r="BC31" s="346"/>
      <c r="BD31" s="289"/>
      <c r="BE31" s="346"/>
      <c r="BF31" s="346"/>
      <c r="BG31" s="346"/>
      <c r="BH31" s="289"/>
      <c r="BI31" s="346"/>
      <c r="BJ31" s="346"/>
      <c r="BK31" s="346"/>
      <c r="BL31" s="347"/>
      <c r="BM31" s="347"/>
      <c r="BN31" s="348"/>
    </row>
    <row r="32" spans="1:66" s="349" customFormat="1" ht="15.95" customHeight="1">
      <c r="A32" s="413"/>
      <c r="B32" s="456">
        <v>19</v>
      </c>
      <c r="C32" s="423" t="s">
        <v>251</v>
      </c>
      <c r="D32" s="422"/>
      <c r="E32" s="422">
        <v>0</v>
      </c>
      <c r="F32" s="422">
        <v>0</v>
      </c>
      <c r="G32" s="422">
        <v>0</v>
      </c>
      <c r="H32" s="422">
        <v>0</v>
      </c>
      <c r="I32" s="422">
        <v>0</v>
      </c>
      <c r="J32" s="422">
        <v>0</v>
      </c>
      <c r="K32" s="469">
        <v>0</v>
      </c>
      <c r="L32" s="469">
        <v>0</v>
      </c>
      <c r="M32" s="469">
        <v>0</v>
      </c>
      <c r="N32" s="469">
        <v>0</v>
      </c>
      <c r="O32" s="469">
        <v>0</v>
      </c>
      <c r="P32" s="468">
        <v>180000</v>
      </c>
      <c r="Q32" s="457"/>
      <c r="R32" s="399"/>
      <c r="S32" s="399"/>
      <c r="T32" s="289"/>
      <c r="U32" s="346"/>
      <c r="V32" s="346"/>
      <c r="W32" s="346"/>
      <c r="X32" s="289"/>
      <c r="Y32" s="346"/>
      <c r="Z32" s="346"/>
      <c r="AA32" s="346"/>
      <c r="AB32" s="289"/>
      <c r="AC32" s="346"/>
      <c r="AD32" s="346"/>
      <c r="AE32" s="346"/>
      <c r="AF32" s="289"/>
      <c r="AG32" s="346"/>
      <c r="AH32" s="346"/>
      <c r="AI32" s="346"/>
      <c r="AJ32" s="289"/>
      <c r="AK32" s="346"/>
      <c r="AL32" s="346"/>
      <c r="AM32" s="346"/>
      <c r="AN32" s="289"/>
      <c r="AO32" s="346"/>
      <c r="AP32" s="346"/>
      <c r="AQ32" s="346"/>
      <c r="AR32" s="346"/>
      <c r="AS32" s="346"/>
      <c r="AT32" s="346"/>
      <c r="AU32" s="346"/>
      <c r="AV32" s="289"/>
      <c r="AW32" s="346"/>
      <c r="AX32" s="346"/>
      <c r="AY32" s="346"/>
      <c r="AZ32" s="289"/>
      <c r="BA32" s="346"/>
      <c r="BB32" s="346"/>
      <c r="BC32" s="346"/>
      <c r="BD32" s="289"/>
      <c r="BE32" s="346"/>
      <c r="BF32" s="346"/>
      <c r="BG32" s="346"/>
      <c r="BH32" s="289"/>
      <c r="BI32" s="346"/>
      <c r="BJ32" s="346"/>
      <c r="BK32" s="346"/>
      <c r="BL32" s="347"/>
      <c r="BM32" s="347"/>
      <c r="BN32" s="348"/>
    </row>
    <row r="33" spans="1:66" s="349" customFormat="1" ht="15.95" customHeight="1">
      <c r="A33" s="413"/>
      <c r="B33" s="453">
        <v>20</v>
      </c>
      <c r="C33" s="471" t="s">
        <v>252</v>
      </c>
      <c r="D33" s="463"/>
      <c r="E33" s="464"/>
      <c r="F33" s="464"/>
      <c r="G33" s="464"/>
      <c r="H33" s="464"/>
      <c r="I33" s="464"/>
      <c r="J33" s="464"/>
      <c r="K33" s="464"/>
      <c r="L33" s="464"/>
      <c r="M33" s="464"/>
      <c r="N33" s="464"/>
      <c r="O33" s="464"/>
      <c r="P33" s="472">
        <f>'[4]Rekap Jasa'!P36</f>
        <v>0</v>
      </c>
      <c r="Q33" s="459"/>
      <c r="R33" s="460"/>
      <c r="S33" s="460"/>
      <c r="T33" s="312"/>
      <c r="U33" s="351"/>
      <c r="V33" s="351"/>
      <c r="W33" s="351"/>
      <c r="X33" s="312"/>
      <c r="Y33" s="351"/>
      <c r="Z33" s="351"/>
      <c r="AA33" s="351"/>
      <c r="AB33" s="312"/>
      <c r="AC33" s="351"/>
      <c r="AD33" s="351"/>
      <c r="AE33" s="351"/>
      <c r="AF33" s="312"/>
      <c r="AG33" s="351"/>
      <c r="AH33" s="351"/>
      <c r="AI33" s="351"/>
      <c r="AJ33" s="312"/>
      <c r="AK33" s="351"/>
      <c r="AL33" s="351"/>
      <c r="AM33" s="351"/>
      <c r="AN33" s="312"/>
      <c r="AO33" s="351"/>
      <c r="AP33" s="351"/>
      <c r="AQ33" s="351"/>
      <c r="AR33" s="312"/>
      <c r="AS33" s="351"/>
      <c r="AT33" s="351"/>
      <c r="AU33" s="351"/>
      <c r="AV33" s="312"/>
      <c r="AW33" s="351"/>
      <c r="AX33" s="351"/>
      <c r="AY33" s="351"/>
      <c r="AZ33" s="312"/>
      <c r="BA33" s="351"/>
      <c r="BB33" s="351"/>
      <c r="BC33" s="351"/>
      <c r="BD33" s="312"/>
      <c r="BE33" s="351"/>
      <c r="BF33" s="351"/>
      <c r="BG33" s="351"/>
      <c r="BH33" s="312"/>
      <c r="BI33" s="351"/>
      <c r="BJ33" s="351"/>
      <c r="BK33" s="351"/>
      <c r="BL33" s="352"/>
      <c r="BM33" s="352"/>
      <c r="BN33" s="314"/>
    </row>
    <row r="34" spans="1:66" s="349" customFormat="1" ht="15.95" customHeight="1">
      <c r="A34" s="413"/>
      <c r="B34" s="456">
        <v>21</v>
      </c>
      <c r="C34" s="423" t="s">
        <v>308</v>
      </c>
      <c r="D34" s="454">
        <v>60000</v>
      </c>
      <c r="E34" s="422">
        <v>0</v>
      </c>
      <c r="F34" s="422">
        <v>0</v>
      </c>
      <c r="G34" s="422">
        <v>0</v>
      </c>
      <c r="H34" s="422">
        <v>0</v>
      </c>
      <c r="I34" s="422">
        <v>0</v>
      </c>
      <c r="J34" s="422">
        <v>0</v>
      </c>
      <c r="K34" s="422">
        <v>0</v>
      </c>
      <c r="L34" s="422">
        <v>0</v>
      </c>
      <c r="M34" s="422">
        <v>0</v>
      </c>
      <c r="N34" s="422">
        <v>0</v>
      </c>
      <c r="O34" s="422">
        <v>0</v>
      </c>
      <c r="P34" s="468">
        <v>80000</v>
      </c>
      <c r="Q34" s="457"/>
      <c r="R34" s="399"/>
      <c r="S34" s="399"/>
      <c r="T34" s="289"/>
      <c r="U34" s="346"/>
      <c r="V34" s="346"/>
      <c r="W34" s="346"/>
      <c r="X34" s="289"/>
      <c r="Y34" s="346"/>
      <c r="Z34" s="346"/>
      <c r="AA34" s="346"/>
      <c r="AB34" s="289"/>
      <c r="AC34" s="346"/>
      <c r="AD34" s="346"/>
      <c r="AE34" s="346"/>
      <c r="AF34" s="289"/>
      <c r="AG34" s="346"/>
      <c r="AH34" s="346"/>
      <c r="AI34" s="346"/>
      <c r="AJ34" s="289"/>
      <c r="AK34" s="346"/>
      <c r="AL34" s="346"/>
      <c r="AM34" s="346"/>
      <c r="AN34" s="289"/>
      <c r="AO34" s="346"/>
      <c r="AP34" s="346"/>
      <c r="AQ34" s="346"/>
      <c r="AR34" s="289"/>
      <c r="AS34" s="346"/>
      <c r="AT34" s="346"/>
      <c r="AU34" s="346"/>
      <c r="AV34" s="289"/>
      <c r="AW34" s="346"/>
      <c r="AX34" s="346"/>
      <c r="AY34" s="346"/>
      <c r="AZ34" s="289"/>
      <c r="BA34" s="346"/>
      <c r="BB34" s="346"/>
      <c r="BC34" s="346"/>
      <c r="BD34" s="289"/>
      <c r="BE34" s="346"/>
      <c r="BF34" s="346"/>
      <c r="BG34" s="346"/>
      <c r="BH34" s="289"/>
      <c r="BI34" s="346"/>
      <c r="BJ34" s="346"/>
      <c r="BK34" s="346"/>
      <c r="BL34" s="347"/>
      <c r="BM34" s="347"/>
      <c r="BN34" s="348"/>
    </row>
    <row r="35" spans="1:66" s="349" customFormat="1" ht="15.95" customHeight="1">
      <c r="A35" s="413"/>
      <c r="B35" s="456">
        <v>22</v>
      </c>
      <c r="C35" s="423" t="s">
        <v>254</v>
      </c>
      <c r="D35" s="454"/>
      <c r="E35" s="422"/>
      <c r="F35" s="422"/>
      <c r="G35" s="422"/>
      <c r="H35" s="422"/>
      <c r="I35" s="422"/>
      <c r="J35" s="422"/>
      <c r="K35" s="422"/>
      <c r="L35" s="422"/>
      <c r="M35" s="422"/>
      <c r="N35" s="422"/>
      <c r="O35" s="422"/>
      <c r="P35" s="468">
        <v>470000</v>
      </c>
      <c r="Q35" s="457"/>
      <c r="R35" s="399"/>
      <c r="S35" s="399"/>
      <c r="T35" s="289"/>
      <c r="U35" s="346"/>
      <c r="V35" s="346"/>
      <c r="W35" s="346"/>
      <c r="X35" s="289"/>
      <c r="Y35" s="346"/>
      <c r="Z35" s="346"/>
      <c r="AA35" s="346"/>
      <c r="AB35" s="289"/>
      <c r="AC35" s="346"/>
      <c r="AD35" s="346"/>
      <c r="AE35" s="346"/>
      <c r="AF35" s="289"/>
      <c r="AG35" s="346"/>
      <c r="AH35" s="346"/>
      <c r="AI35" s="346"/>
      <c r="AJ35" s="289"/>
      <c r="AK35" s="346"/>
      <c r="AL35" s="346"/>
      <c r="AM35" s="346"/>
      <c r="AN35" s="289"/>
      <c r="AO35" s="346"/>
      <c r="AP35" s="346"/>
      <c r="AQ35" s="346"/>
      <c r="AR35" s="289"/>
      <c r="AS35" s="346"/>
      <c r="AT35" s="346"/>
      <c r="AU35" s="346"/>
      <c r="AV35" s="289"/>
      <c r="AW35" s="346"/>
      <c r="AX35" s="346"/>
      <c r="AY35" s="346"/>
      <c r="AZ35" s="289"/>
      <c r="BA35" s="346"/>
      <c r="BB35" s="346"/>
      <c r="BC35" s="346"/>
      <c r="BD35" s="289"/>
      <c r="BE35" s="346"/>
      <c r="BF35" s="346"/>
      <c r="BG35" s="346"/>
      <c r="BH35" s="289"/>
      <c r="BI35" s="346"/>
      <c r="BJ35" s="346"/>
      <c r="BK35" s="346"/>
      <c r="BL35" s="347"/>
      <c r="BM35" s="347"/>
      <c r="BN35" s="348"/>
    </row>
    <row r="36" spans="1:66" s="350" customFormat="1" ht="15.95" customHeight="1">
      <c r="A36" s="458"/>
      <c r="B36" s="453">
        <v>23</v>
      </c>
      <c r="C36" s="423" t="s">
        <v>255</v>
      </c>
      <c r="D36" s="454">
        <v>0</v>
      </c>
      <c r="E36" s="422">
        <v>0</v>
      </c>
      <c r="F36" s="422">
        <v>0</v>
      </c>
      <c r="G36" s="422"/>
      <c r="H36" s="422"/>
      <c r="I36" s="422"/>
      <c r="J36" s="422"/>
      <c r="K36" s="422"/>
      <c r="L36" s="422">
        <v>0</v>
      </c>
      <c r="M36" s="422"/>
      <c r="N36" s="422">
        <v>0</v>
      </c>
      <c r="O36" s="422"/>
      <c r="P36" s="468">
        <f>'[4]Rekap Jasa'!P21</f>
        <v>0</v>
      </c>
      <c r="Q36" s="457"/>
      <c r="R36" s="399"/>
      <c r="S36" s="399"/>
      <c r="T36" s="289"/>
      <c r="U36" s="346"/>
      <c r="V36" s="346"/>
      <c r="W36" s="346"/>
      <c r="X36" s="289"/>
      <c r="Y36" s="346"/>
      <c r="Z36" s="346"/>
      <c r="AA36" s="346"/>
      <c r="AB36" s="289"/>
      <c r="AC36" s="346"/>
      <c r="AD36" s="346"/>
      <c r="AE36" s="346"/>
      <c r="AF36" s="289"/>
      <c r="AG36" s="346"/>
      <c r="AH36" s="346"/>
      <c r="AI36" s="346"/>
      <c r="AJ36" s="289"/>
      <c r="AK36" s="346"/>
      <c r="AL36" s="346"/>
      <c r="AM36" s="346"/>
      <c r="AN36" s="289"/>
      <c r="AO36" s="346"/>
      <c r="AP36" s="346"/>
      <c r="AQ36" s="346"/>
      <c r="AR36" s="289"/>
      <c r="AS36" s="346"/>
      <c r="AT36" s="346"/>
      <c r="AU36" s="346"/>
      <c r="AV36" s="289"/>
      <c r="AW36" s="346"/>
      <c r="AX36" s="346"/>
      <c r="AY36" s="346"/>
      <c r="AZ36" s="289"/>
      <c r="BA36" s="346"/>
      <c r="BB36" s="346"/>
      <c r="BC36" s="346"/>
      <c r="BD36" s="289"/>
      <c r="BE36" s="346"/>
      <c r="BF36" s="346"/>
      <c r="BG36" s="346"/>
      <c r="BH36" s="289"/>
      <c r="BI36" s="346"/>
      <c r="BJ36" s="346"/>
      <c r="BK36" s="346"/>
      <c r="BL36" s="347"/>
      <c r="BM36" s="347"/>
      <c r="BN36" s="348"/>
    </row>
    <row r="37" spans="1:66" s="349" customFormat="1" ht="15.95" customHeight="1">
      <c r="A37" s="413"/>
      <c r="B37" s="456">
        <v>24</v>
      </c>
      <c r="C37" s="423" t="s">
        <v>256</v>
      </c>
      <c r="D37" s="454"/>
      <c r="E37" s="422">
        <v>60000</v>
      </c>
      <c r="F37" s="422">
        <v>30000</v>
      </c>
      <c r="G37" s="422">
        <v>30000</v>
      </c>
      <c r="H37" s="422">
        <v>30000</v>
      </c>
      <c r="I37" s="422"/>
      <c r="J37" s="422">
        <v>90000</v>
      </c>
      <c r="K37" s="422">
        <v>40000</v>
      </c>
      <c r="L37" s="422">
        <v>40000</v>
      </c>
      <c r="M37" s="422">
        <v>40000</v>
      </c>
      <c r="N37" s="422">
        <v>40000</v>
      </c>
      <c r="O37" s="422">
        <v>40000</v>
      </c>
      <c r="P37" s="468">
        <v>120000</v>
      </c>
      <c r="Q37" s="457"/>
      <c r="R37" s="399"/>
      <c r="S37" s="399"/>
      <c r="T37" s="289"/>
      <c r="U37" s="346"/>
      <c r="V37" s="346"/>
      <c r="W37" s="346"/>
      <c r="X37" s="289"/>
      <c r="Y37" s="346"/>
      <c r="Z37" s="346"/>
      <c r="AA37" s="346"/>
      <c r="AB37" s="289"/>
      <c r="AC37" s="346"/>
      <c r="AD37" s="346"/>
      <c r="AE37" s="346"/>
      <c r="AF37" s="289"/>
      <c r="AG37" s="346"/>
      <c r="AH37" s="346"/>
      <c r="AI37" s="346"/>
      <c r="AJ37" s="289"/>
      <c r="AK37" s="346"/>
      <c r="AL37" s="346"/>
      <c r="AM37" s="346"/>
      <c r="AN37" s="289"/>
      <c r="AO37" s="346"/>
      <c r="AP37" s="346"/>
      <c r="AQ37" s="346"/>
      <c r="AR37" s="289"/>
      <c r="AS37" s="346"/>
      <c r="AT37" s="346"/>
      <c r="AU37" s="346"/>
      <c r="AV37" s="289"/>
      <c r="AW37" s="346"/>
      <c r="AX37" s="346"/>
      <c r="AY37" s="346"/>
      <c r="AZ37" s="289"/>
      <c r="BA37" s="346"/>
      <c r="BB37" s="346"/>
      <c r="BC37" s="346"/>
      <c r="BD37" s="289"/>
      <c r="BE37" s="346"/>
      <c r="BF37" s="346"/>
      <c r="BG37" s="346"/>
      <c r="BH37" s="289"/>
      <c r="BI37" s="346"/>
      <c r="BJ37" s="346"/>
      <c r="BK37" s="346"/>
      <c r="BL37" s="347"/>
      <c r="BM37" s="347"/>
      <c r="BN37" s="348"/>
    </row>
    <row r="38" spans="1:66" s="349" customFormat="1" ht="15.95" customHeight="1">
      <c r="A38" s="413"/>
      <c r="B38" s="456">
        <v>25</v>
      </c>
      <c r="C38" s="423" t="s">
        <v>310</v>
      </c>
      <c r="D38" s="454">
        <v>20000</v>
      </c>
      <c r="E38" s="422">
        <v>20000</v>
      </c>
      <c r="F38" s="422">
        <v>20000</v>
      </c>
      <c r="G38" s="422">
        <v>20000</v>
      </c>
      <c r="H38" s="422">
        <v>20000</v>
      </c>
      <c r="I38" s="422">
        <v>20000</v>
      </c>
      <c r="J38" s="422">
        <v>20000</v>
      </c>
      <c r="K38" s="422">
        <v>20000</v>
      </c>
      <c r="L38" s="422">
        <v>20000</v>
      </c>
      <c r="M38" s="422">
        <v>20000</v>
      </c>
      <c r="N38" s="422">
        <v>20000</v>
      </c>
      <c r="O38" s="422">
        <v>60000</v>
      </c>
      <c r="P38" s="468">
        <v>240000</v>
      </c>
      <c r="Q38" s="457"/>
      <c r="R38" s="399"/>
      <c r="S38" s="399"/>
      <c r="T38" s="289"/>
      <c r="U38" s="346"/>
      <c r="V38" s="346"/>
      <c r="W38" s="346"/>
      <c r="X38" s="289"/>
      <c r="Y38" s="346"/>
      <c r="Z38" s="346"/>
      <c r="AA38" s="346"/>
      <c r="AB38" s="289"/>
      <c r="AC38" s="346"/>
      <c r="AD38" s="346"/>
      <c r="AE38" s="346"/>
      <c r="AF38" s="289"/>
      <c r="AG38" s="346"/>
      <c r="AH38" s="346"/>
      <c r="AI38" s="346"/>
      <c r="AJ38" s="289"/>
      <c r="AK38" s="346"/>
      <c r="AL38" s="346"/>
      <c r="AM38" s="346"/>
      <c r="AN38" s="289"/>
      <c r="AO38" s="346"/>
      <c r="AP38" s="346"/>
      <c r="AQ38" s="346"/>
      <c r="AR38" s="289"/>
      <c r="AS38" s="346"/>
      <c r="AT38" s="346"/>
      <c r="AU38" s="346"/>
      <c r="AV38" s="289"/>
      <c r="AW38" s="346"/>
      <c r="AX38" s="346"/>
      <c r="AY38" s="346"/>
      <c r="AZ38" s="289"/>
      <c r="BA38" s="346"/>
      <c r="BB38" s="346"/>
      <c r="BC38" s="346"/>
      <c r="BD38" s="289"/>
      <c r="BE38" s="346"/>
      <c r="BF38" s="346"/>
      <c r="BG38" s="346"/>
      <c r="BH38" s="289"/>
      <c r="BI38" s="346"/>
      <c r="BJ38" s="346"/>
      <c r="BK38" s="346"/>
      <c r="BL38" s="347"/>
      <c r="BM38" s="347"/>
      <c r="BN38" s="348"/>
    </row>
    <row r="39" spans="1:66" s="349" customFormat="1" ht="15.95" hidden="1" customHeight="1">
      <c r="A39" s="413"/>
      <c r="B39" s="453">
        <v>28</v>
      </c>
      <c r="C39" s="423"/>
      <c r="D39" s="454"/>
      <c r="E39" s="422"/>
      <c r="F39" s="422"/>
      <c r="G39" s="422"/>
      <c r="H39" s="422"/>
      <c r="I39" s="422"/>
      <c r="J39" s="422"/>
      <c r="K39" s="422"/>
      <c r="L39" s="422"/>
      <c r="M39" s="422"/>
      <c r="N39" s="422"/>
      <c r="O39" s="422"/>
      <c r="P39" s="468">
        <f>SUM(D39:O39)</f>
        <v>0</v>
      </c>
      <c r="Q39" s="457"/>
      <c r="R39" s="399"/>
      <c r="S39" s="399"/>
      <c r="T39" s="289"/>
      <c r="U39" s="346"/>
      <c r="V39" s="346"/>
      <c r="W39" s="346"/>
      <c r="X39" s="289"/>
      <c r="Y39" s="346"/>
      <c r="Z39" s="346"/>
      <c r="AA39" s="346"/>
      <c r="AB39" s="289"/>
      <c r="AC39" s="346"/>
      <c r="AD39" s="346"/>
      <c r="AE39" s="346"/>
      <c r="AF39" s="289"/>
      <c r="AG39" s="346"/>
      <c r="AH39" s="346"/>
      <c r="AI39" s="346"/>
      <c r="AJ39" s="289"/>
      <c r="AK39" s="346"/>
      <c r="AL39" s="346"/>
      <c r="AM39" s="346"/>
      <c r="AN39" s="289"/>
      <c r="AO39" s="346"/>
      <c r="AP39" s="346"/>
      <c r="AQ39" s="346"/>
      <c r="AR39" s="289"/>
      <c r="AS39" s="346"/>
      <c r="AT39" s="346"/>
      <c r="AU39" s="346"/>
      <c r="AV39" s="289"/>
      <c r="AW39" s="346"/>
      <c r="AX39" s="346"/>
      <c r="AY39" s="346"/>
      <c r="AZ39" s="289"/>
      <c r="BA39" s="346"/>
      <c r="BB39" s="346"/>
      <c r="BC39" s="346"/>
      <c r="BD39" s="289"/>
      <c r="BE39" s="346"/>
      <c r="BF39" s="346"/>
      <c r="BG39" s="346"/>
      <c r="BH39" s="289"/>
      <c r="BI39" s="346"/>
      <c r="BJ39" s="346"/>
      <c r="BK39" s="346"/>
      <c r="BL39" s="347"/>
      <c r="BM39" s="347"/>
      <c r="BN39" s="348"/>
    </row>
    <row r="40" spans="1:66" s="349" customFormat="1" ht="15.95" customHeight="1">
      <c r="A40" s="413"/>
      <c r="B40" s="456">
        <v>26</v>
      </c>
      <c r="C40" s="423" t="s">
        <v>259</v>
      </c>
      <c r="D40" s="454">
        <v>40000</v>
      </c>
      <c r="E40" s="422">
        <v>120000</v>
      </c>
      <c r="F40" s="422">
        <v>40000</v>
      </c>
      <c r="G40" s="422">
        <v>40000</v>
      </c>
      <c r="H40" s="422">
        <v>40000</v>
      </c>
      <c r="I40" s="422">
        <v>40000</v>
      </c>
      <c r="J40" s="422">
        <v>40000</v>
      </c>
      <c r="K40" s="422">
        <v>40000</v>
      </c>
      <c r="L40" s="422">
        <v>40000</v>
      </c>
      <c r="M40" s="422">
        <v>40000</v>
      </c>
      <c r="N40" s="422">
        <v>40000</v>
      </c>
      <c r="O40" s="422">
        <v>40000</v>
      </c>
      <c r="P40" s="468">
        <v>260000</v>
      </c>
      <c r="Q40" s="457"/>
      <c r="R40" s="399"/>
      <c r="S40" s="399"/>
      <c r="T40" s="289"/>
      <c r="U40" s="346"/>
      <c r="V40" s="346"/>
      <c r="W40" s="346"/>
      <c r="X40" s="289"/>
      <c r="Y40" s="346"/>
      <c r="Z40" s="346"/>
      <c r="AA40" s="346"/>
      <c r="AB40" s="289"/>
      <c r="AC40" s="346"/>
      <c r="AD40" s="346"/>
      <c r="AE40" s="346"/>
      <c r="AF40" s="289"/>
      <c r="AG40" s="346"/>
      <c r="AH40" s="346"/>
      <c r="AI40" s="346"/>
      <c r="AJ40" s="289"/>
      <c r="AK40" s="346"/>
      <c r="AL40" s="346"/>
      <c r="AM40" s="346"/>
      <c r="AN40" s="289"/>
      <c r="AO40" s="346"/>
      <c r="AP40" s="346"/>
      <c r="AQ40" s="346"/>
      <c r="AR40" s="289"/>
      <c r="AS40" s="346"/>
      <c r="AT40" s="346"/>
      <c r="AU40" s="346"/>
      <c r="AV40" s="289"/>
      <c r="AW40" s="346"/>
      <c r="AX40" s="346"/>
      <c r="AY40" s="346"/>
      <c r="AZ40" s="289"/>
      <c r="BA40" s="346"/>
      <c r="BB40" s="346"/>
      <c r="BC40" s="346"/>
      <c r="BD40" s="289"/>
      <c r="BE40" s="346"/>
      <c r="BF40" s="346"/>
      <c r="BG40" s="346"/>
      <c r="BH40" s="289"/>
      <c r="BI40" s="346"/>
      <c r="BJ40" s="346"/>
      <c r="BK40" s="346"/>
      <c r="BL40" s="347"/>
      <c r="BM40" s="347"/>
      <c r="BN40" s="348"/>
    </row>
    <row r="41" spans="1:66" s="349" customFormat="1" ht="15.95" customHeight="1">
      <c r="A41" s="413"/>
      <c r="B41" s="456">
        <v>27</v>
      </c>
      <c r="C41" s="423" t="s">
        <v>210</v>
      </c>
      <c r="D41" s="454"/>
      <c r="E41" s="422"/>
      <c r="F41" s="422"/>
      <c r="G41" s="422"/>
      <c r="H41" s="422"/>
      <c r="I41" s="422"/>
      <c r="J41" s="422"/>
      <c r="K41" s="422"/>
      <c r="L41" s="422"/>
      <c r="M41" s="422"/>
      <c r="N41" s="422"/>
      <c r="O41" s="422"/>
      <c r="P41" s="468">
        <v>80000</v>
      </c>
      <c r="Q41" s="457"/>
      <c r="R41" s="399"/>
      <c r="S41" s="399"/>
      <c r="T41" s="289"/>
      <c r="U41" s="346"/>
      <c r="V41" s="346"/>
      <c r="W41" s="346"/>
      <c r="X41" s="289"/>
      <c r="Y41" s="346"/>
      <c r="Z41" s="346"/>
      <c r="AA41" s="346"/>
      <c r="AB41" s="289"/>
      <c r="AC41" s="346"/>
      <c r="AD41" s="346"/>
      <c r="AE41" s="346"/>
      <c r="AF41" s="289"/>
      <c r="AG41" s="346"/>
      <c r="AH41" s="346"/>
      <c r="AI41" s="346"/>
      <c r="AJ41" s="289"/>
      <c r="AK41" s="346"/>
      <c r="AL41" s="346"/>
      <c r="AM41" s="346"/>
      <c r="AN41" s="289"/>
      <c r="AO41" s="346"/>
      <c r="AP41" s="346"/>
      <c r="AQ41" s="346"/>
      <c r="AR41" s="289"/>
      <c r="AS41" s="346"/>
      <c r="AT41" s="346"/>
      <c r="AU41" s="346"/>
      <c r="AV41" s="289"/>
      <c r="AW41" s="346"/>
      <c r="AX41" s="346"/>
      <c r="AY41" s="346"/>
      <c r="AZ41" s="289"/>
      <c r="BA41" s="346"/>
      <c r="BB41" s="346"/>
      <c r="BC41" s="346"/>
      <c r="BD41" s="289"/>
      <c r="BE41" s="346"/>
      <c r="BF41" s="346"/>
      <c r="BG41" s="346"/>
      <c r="BH41" s="289"/>
      <c r="BI41" s="346"/>
      <c r="BJ41" s="346"/>
      <c r="BK41" s="346"/>
      <c r="BL41" s="347"/>
      <c r="BM41" s="347"/>
      <c r="BN41" s="348"/>
    </row>
    <row r="42" spans="1:66" s="349" customFormat="1" ht="15.95" customHeight="1">
      <c r="A42" s="413"/>
      <c r="B42" s="453">
        <v>28</v>
      </c>
      <c r="C42" s="423" t="s">
        <v>260</v>
      </c>
      <c r="D42" s="454">
        <v>20000</v>
      </c>
      <c r="E42" s="422">
        <v>20000</v>
      </c>
      <c r="F42" s="422">
        <v>20000</v>
      </c>
      <c r="G42" s="422">
        <v>20000</v>
      </c>
      <c r="H42" s="422">
        <v>20000</v>
      </c>
      <c r="I42" s="422">
        <v>20000</v>
      </c>
      <c r="J42" s="422">
        <v>20000</v>
      </c>
      <c r="K42" s="422">
        <v>20000</v>
      </c>
      <c r="L42" s="422">
        <v>20000</v>
      </c>
      <c r="M42" s="422">
        <v>20000</v>
      </c>
      <c r="N42" s="422">
        <v>20000</v>
      </c>
      <c r="O42" s="422">
        <v>20000</v>
      </c>
      <c r="P42" s="468">
        <v>240000</v>
      </c>
      <c r="Q42" s="457"/>
      <c r="R42" s="399"/>
      <c r="S42" s="399"/>
      <c r="T42" s="289"/>
      <c r="U42" s="346"/>
      <c r="V42" s="346"/>
      <c r="W42" s="346"/>
      <c r="X42" s="289"/>
      <c r="Y42" s="346"/>
      <c r="Z42" s="346"/>
      <c r="AA42" s="346"/>
      <c r="AB42" s="289"/>
      <c r="AC42" s="346"/>
      <c r="AD42" s="346"/>
      <c r="AE42" s="346"/>
      <c r="AF42" s="289"/>
      <c r="AG42" s="346"/>
      <c r="AH42" s="346"/>
      <c r="AI42" s="346"/>
      <c r="AJ42" s="289"/>
      <c r="AK42" s="346"/>
      <c r="AL42" s="346"/>
      <c r="AM42" s="346"/>
      <c r="AN42" s="289"/>
      <c r="AO42" s="346"/>
      <c r="AP42" s="346"/>
      <c r="AQ42" s="346"/>
      <c r="AR42" s="289"/>
      <c r="AS42" s="346"/>
      <c r="AT42" s="346"/>
      <c r="AU42" s="346"/>
      <c r="AV42" s="289"/>
      <c r="AW42" s="346"/>
      <c r="AX42" s="346"/>
      <c r="AY42" s="346"/>
      <c r="AZ42" s="289"/>
      <c r="BA42" s="346"/>
      <c r="BB42" s="346"/>
      <c r="BC42" s="346"/>
      <c r="BD42" s="289"/>
      <c r="BE42" s="346"/>
      <c r="BF42" s="346"/>
      <c r="BG42" s="346"/>
      <c r="BH42" s="289"/>
      <c r="BI42" s="346"/>
      <c r="BJ42" s="346"/>
      <c r="BK42" s="346"/>
      <c r="BL42" s="347"/>
      <c r="BM42" s="347"/>
      <c r="BN42" s="348"/>
    </row>
    <row r="43" spans="1:66" s="349" customFormat="1" ht="15.95" customHeight="1">
      <c r="A43" s="413"/>
      <c r="B43" s="456">
        <v>29</v>
      </c>
      <c r="C43" s="423" t="s">
        <v>311</v>
      </c>
      <c r="D43" s="454"/>
      <c r="E43" s="422">
        <v>40000</v>
      </c>
      <c r="F43" s="422">
        <v>20000</v>
      </c>
      <c r="G43" s="422">
        <v>20000</v>
      </c>
      <c r="H43" s="422">
        <v>20000</v>
      </c>
      <c r="I43" s="422"/>
      <c r="J43" s="422">
        <v>40000</v>
      </c>
      <c r="K43" s="422">
        <v>30000</v>
      </c>
      <c r="L43" s="422">
        <v>30000</v>
      </c>
      <c r="M43" s="422">
        <v>30000</v>
      </c>
      <c r="N43" s="422">
        <v>30000</v>
      </c>
      <c r="O43" s="422">
        <v>30000</v>
      </c>
      <c r="P43" s="468">
        <v>400000</v>
      </c>
      <c r="Q43" s="457"/>
      <c r="R43" s="399"/>
      <c r="S43" s="399"/>
      <c r="T43" s="289"/>
      <c r="U43" s="346"/>
      <c r="V43" s="346"/>
      <c r="W43" s="346"/>
      <c r="X43" s="289"/>
      <c r="Y43" s="346"/>
      <c r="Z43" s="346"/>
      <c r="AA43" s="346"/>
      <c r="AB43" s="289"/>
      <c r="AC43" s="346"/>
      <c r="AD43" s="346"/>
      <c r="AE43" s="346"/>
      <c r="AF43" s="289"/>
      <c r="AG43" s="346"/>
      <c r="AH43" s="346"/>
      <c r="AI43" s="346"/>
      <c r="AJ43" s="289"/>
      <c r="AK43" s="346"/>
      <c r="AL43" s="346"/>
      <c r="AM43" s="346"/>
      <c r="AN43" s="289"/>
      <c r="AO43" s="346"/>
      <c r="AP43" s="346"/>
      <c r="AQ43" s="346"/>
      <c r="AR43" s="289"/>
      <c r="AS43" s="346"/>
      <c r="AT43" s="346"/>
      <c r="AU43" s="346"/>
      <c r="AV43" s="289"/>
      <c r="AW43" s="346"/>
      <c r="AX43" s="346"/>
      <c r="AY43" s="346"/>
      <c r="AZ43" s="289"/>
      <c r="BA43" s="346"/>
      <c r="BB43" s="346"/>
      <c r="BC43" s="346"/>
      <c r="BD43" s="289"/>
      <c r="BE43" s="346"/>
      <c r="BF43" s="346"/>
      <c r="BG43" s="346"/>
      <c r="BH43" s="289"/>
      <c r="BI43" s="346"/>
      <c r="BJ43" s="346"/>
      <c r="BK43" s="346"/>
      <c r="BL43" s="347"/>
      <c r="BM43" s="347"/>
      <c r="BN43" s="348"/>
    </row>
    <row r="44" spans="1:66" s="349" customFormat="1" ht="15.95" customHeight="1">
      <c r="A44" s="413"/>
      <c r="B44" s="456">
        <v>30</v>
      </c>
      <c r="C44" s="423" t="s">
        <v>313</v>
      </c>
      <c r="D44" s="454">
        <v>20000</v>
      </c>
      <c r="E44" s="422">
        <v>20000</v>
      </c>
      <c r="F44" s="422">
        <v>20000</v>
      </c>
      <c r="G44" s="422">
        <v>20000</v>
      </c>
      <c r="H44" s="422">
        <v>20000</v>
      </c>
      <c r="I44" s="422">
        <v>20000</v>
      </c>
      <c r="J44" s="422">
        <v>0</v>
      </c>
      <c r="K44" s="422">
        <v>10000</v>
      </c>
      <c r="L44" s="422">
        <v>10000</v>
      </c>
      <c r="M44" s="422">
        <v>10000</v>
      </c>
      <c r="N44" s="422">
        <v>10000</v>
      </c>
      <c r="O44" s="422">
        <v>10000</v>
      </c>
      <c r="P44" s="468">
        <v>120000</v>
      </c>
      <c r="Q44" s="457"/>
      <c r="R44" s="399"/>
      <c r="S44" s="399"/>
      <c r="T44" s="289"/>
      <c r="U44" s="346"/>
      <c r="V44" s="346"/>
      <c r="W44" s="346"/>
      <c r="X44" s="289"/>
      <c r="Y44" s="346"/>
      <c r="Z44" s="346"/>
      <c r="AA44" s="346"/>
      <c r="AB44" s="289"/>
      <c r="AC44" s="346"/>
      <c r="AD44" s="346"/>
      <c r="AE44" s="346"/>
      <c r="AF44" s="289"/>
      <c r="AG44" s="346"/>
      <c r="AH44" s="346"/>
      <c r="AI44" s="346"/>
      <c r="AJ44" s="289"/>
      <c r="AK44" s="346"/>
      <c r="AL44" s="346"/>
      <c r="AM44" s="346"/>
      <c r="AN44" s="289"/>
      <c r="AO44" s="346"/>
      <c r="AP44" s="346"/>
      <c r="AQ44" s="346"/>
      <c r="AR44" s="289"/>
      <c r="AS44" s="346"/>
      <c r="AT44" s="346"/>
      <c r="AU44" s="346"/>
      <c r="AV44" s="289"/>
      <c r="AW44" s="346"/>
      <c r="AX44" s="346"/>
      <c r="AY44" s="346"/>
      <c r="AZ44" s="289"/>
      <c r="BA44" s="346"/>
      <c r="BB44" s="346"/>
      <c r="BC44" s="346"/>
      <c r="BD44" s="289"/>
      <c r="BE44" s="346"/>
      <c r="BF44" s="346"/>
      <c r="BG44" s="346"/>
      <c r="BH44" s="289"/>
      <c r="BI44" s="346"/>
      <c r="BJ44" s="346"/>
      <c r="BK44" s="346"/>
      <c r="BL44" s="347"/>
      <c r="BM44" s="347"/>
      <c r="BN44" s="348"/>
    </row>
    <row r="45" spans="1:66" s="349" customFormat="1" ht="15.95" customHeight="1">
      <c r="A45" s="413"/>
      <c r="B45" s="453">
        <v>31</v>
      </c>
      <c r="C45" s="471" t="s">
        <v>264</v>
      </c>
      <c r="D45" s="463"/>
      <c r="E45" s="464"/>
      <c r="F45" s="464"/>
      <c r="G45" s="464"/>
      <c r="H45" s="464"/>
      <c r="I45" s="464"/>
      <c r="J45" s="464"/>
      <c r="K45" s="464"/>
      <c r="L45" s="464"/>
      <c r="M45" s="464"/>
      <c r="N45" s="464"/>
      <c r="O45" s="464"/>
      <c r="P45" s="472">
        <f>'[4]Rekap Jasa'!P27</f>
        <v>0</v>
      </c>
      <c r="Q45" s="459"/>
      <c r="R45" s="460"/>
      <c r="S45" s="460"/>
      <c r="T45" s="312"/>
      <c r="U45" s="351"/>
      <c r="V45" s="351"/>
      <c r="W45" s="351"/>
      <c r="X45" s="312"/>
      <c r="Y45" s="351"/>
      <c r="Z45" s="351"/>
      <c r="AA45" s="351"/>
      <c r="AB45" s="312"/>
      <c r="AC45" s="351"/>
      <c r="AD45" s="351"/>
      <c r="AE45" s="351"/>
      <c r="AF45" s="312"/>
      <c r="AG45" s="351"/>
      <c r="AH45" s="351"/>
      <c r="AI45" s="351"/>
      <c r="AJ45" s="312"/>
      <c r="AK45" s="351"/>
      <c r="AL45" s="351"/>
      <c r="AM45" s="351"/>
      <c r="AN45" s="312"/>
      <c r="AO45" s="351"/>
      <c r="AP45" s="351"/>
      <c r="AQ45" s="351"/>
      <c r="AR45" s="312"/>
      <c r="AS45" s="351"/>
      <c r="AT45" s="351"/>
      <c r="AU45" s="351"/>
      <c r="AV45" s="312"/>
      <c r="AW45" s="351"/>
      <c r="AX45" s="351"/>
      <c r="AY45" s="351"/>
      <c r="AZ45" s="312"/>
      <c r="BA45" s="351"/>
      <c r="BB45" s="351"/>
      <c r="BC45" s="351"/>
      <c r="BD45" s="312"/>
      <c r="BE45" s="351"/>
      <c r="BF45" s="351"/>
      <c r="BG45" s="351"/>
      <c r="BH45" s="312"/>
      <c r="BI45" s="351"/>
      <c r="BJ45" s="351"/>
      <c r="BK45" s="351"/>
      <c r="BL45" s="352"/>
      <c r="BM45" s="352"/>
      <c r="BN45" s="314"/>
    </row>
    <row r="46" spans="1:66" s="349" customFormat="1" ht="15.95" hidden="1" customHeight="1">
      <c r="A46" s="413"/>
      <c r="B46" s="456">
        <v>35</v>
      </c>
      <c r="C46" s="423"/>
      <c r="D46" s="454"/>
      <c r="E46" s="422"/>
      <c r="F46" s="422"/>
      <c r="G46" s="422"/>
      <c r="H46" s="422"/>
      <c r="I46" s="422"/>
      <c r="J46" s="422"/>
      <c r="K46" s="422"/>
      <c r="L46" s="422"/>
      <c r="M46" s="422"/>
      <c r="N46" s="422"/>
      <c r="O46" s="422"/>
      <c r="P46" s="468">
        <f>SUM(D46:O46)</f>
        <v>0</v>
      </c>
      <c r="Q46" s="457"/>
      <c r="R46" s="399"/>
      <c r="S46" s="399"/>
      <c r="T46" s="289"/>
      <c r="U46" s="346"/>
      <c r="V46" s="346"/>
      <c r="W46" s="346"/>
      <c r="X46" s="289"/>
      <c r="Y46" s="346"/>
      <c r="Z46" s="346"/>
      <c r="AA46" s="346"/>
      <c r="AB46" s="289"/>
      <c r="AC46" s="346"/>
      <c r="AD46" s="346"/>
      <c r="AE46" s="346"/>
      <c r="AF46" s="289"/>
      <c r="AG46" s="346"/>
      <c r="AH46" s="346"/>
      <c r="AI46" s="346"/>
      <c r="AJ46" s="289"/>
      <c r="AK46" s="346"/>
      <c r="AL46" s="346"/>
      <c r="AM46" s="346"/>
      <c r="AN46" s="289"/>
      <c r="AO46" s="346"/>
      <c r="AP46" s="346"/>
      <c r="AQ46" s="346"/>
      <c r="AR46" s="289"/>
      <c r="AS46" s="346"/>
      <c r="AT46" s="346"/>
      <c r="AU46" s="346"/>
      <c r="AV46" s="289"/>
      <c r="AW46" s="346"/>
      <c r="AX46" s="346"/>
      <c r="AY46" s="346"/>
      <c r="AZ46" s="289"/>
      <c r="BA46" s="346"/>
      <c r="BB46" s="346"/>
      <c r="BC46" s="346"/>
      <c r="BD46" s="289"/>
      <c r="BE46" s="346"/>
      <c r="BF46" s="346"/>
      <c r="BG46" s="346"/>
      <c r="BH46" s="289"/>
      <c r="BI46" s="346"/>
      <c r="BJ46" s="346"/>
      <c r="BK46" s="346"/>
      <c r="BL46" s="347"/>
      <c r="BM46" s="347"/>
      <c r="BN46" s="348"/>
    </row>
    <row r="47" spans="1:66" s="349" customFormat="1" ht="15.95" customHeight="1">
      <c r="A47" s="413"/>
      <c r="B47" s="456">
        <v>32</v>
      </c>
      <c r="C47" s="423" t="s">
        <v>314</v>
      </c>
      <c r="D47" s="454">
        <v>20000</v>
      </c>
      <c r="E47" s="422">
        <v>20000</v>
      </c>
      <c r="F47" s="422">
        <v>20000</v>
      </c>
      <c r="G47" s="422">
        <v>0</v>
      </c>
      <c r="H47" s="422"/>
      <c r="I47" s="422"/>
      <c r="J47" s="422"/>
      <c r="K47" s="422"/>
      <c r="L47" s="422">
        <v>0</v>
      </c>
      <c r="M47" s="422"/>
      <c r="N47" s="422"/>
      <c r="O47" s="422"/>
      <c r="P47" s="468">
        <v>330000</v>
      </c>
      <c r="Q47" s="457"/>
      <c r="R47" s="399"/>
      <c r="S47" s="399"/>
      <c r="T47" s="289"/>
      <c r="U47" s="346"/>
      <c r="V47" s="346"/>
      <c r="W47" s="346"/>
      <c r="X47" s="289"/>
      <c r="Y47" s="346"/>
      <c r="Z47" s="346"/>
      <c r="AA47" s="346"/>
      <c r="AB47" s="289"/>
      <c r="AC47" s="346"/>
      <c r="AD47" s="346"/>
      <c r="AE47" s="346"/>
      <c r="AF47" s="289"/>
      <c r="AG47" s="346"/>
      <c r="AH47" s="346"/>
      <c r="AI47" s="346"/>
      <c r="AJ47" s="289"/>
      <c r="AK47" s="346"/>
      <c r="AL47" s="346"/>
      <c r="AM47" s="346"/>
      <c r="AN47" s="289"/>
      <c r="AO47" s="346"/>
      <c r="AP47" s="346"/>
      <c r="AQ47" s="346"/>
      <c r="AR47" s="289"/>
      <c r="AS47" s="346"/>
      <c r="AT47" s="346"/>
      <c r="AU47" s="346"/>
      <c r="AV47" s="289"/>
      <c r="AW47" s="346"/>
      <c r="AX47" s="346"/>
      <c r="AY47" s="346"/>
      <c r="AZ47" s="289"/>
      <c r="BA47" s="346"/>
      <c r="BB47" s="346"/>
      <c r="BC47" s="346"/>
      <c r="BD47" s="289"/>
      <c r="BE47" s="346"/>
      <c r="BF47" s="346"/>
      <c r="BG47" s="346"/>
      <c r="BH47" s="289"/>
      <c r="BI47" s="346"/>
      <c r="BJ47" s="346"/>
      <c r="BK47" s="346"/>
      <c r="BL47" s="347"/>
      <c r="BM47" s="347"/>
      <c r="BN47" s="348"/>
    </row>
    <row r="48" spans="1:66" s="349" customFormat="1" ht="15.95" customHeight="1">
      <c r="A48" s="413"/>
      <c r="B48" s="453">
        <v>33</v>
      </c>
      <c r="C48" s="423" t="s">
        <v>358</v>
      </c>
      <c r="D48" s="454"/>
      <c r="E48" s="422"/>
      <c r="F48" s="422"/>
      <c r="G48" s="422"/>
      <c r="H48" s="422"/>
      <c r="I48" s="422"/>
      <c r="J48" s="422"/>
      <c r="K48" s="422"/>
      <c r="L48" s="422"/>
      <c r="M48" s="422"/>
      <c r="N48" s="422"/>
      <c r="O48" s="422"/>
      <c r="P48" s="468">
        <v>0</v>
      </c>
      <c r="Q48" s="457"/>
      <c r="R48" s="399"/>
      <c r="S48" s="399"/>
      <c r="T48" s="289"/>
      <c r="U48" s="346"/>
      <c r="V48" s="346"/>
      <c r="W48" s="346"/>
      <c r="X48" s="289"/>
      <c r="Y48" s="346"/>
      <c r="Z48" s="346"/>
      <c r="AA48" s="346"/>
      <c r="AB48" s="289"/>
      <c r="AC48" s="346"/>
      <c r="AD48" s="346"/>
      <c r="AE48" s="346"/>
      <c r="AF48" s="289"/>
      <c r="AG48" s="346"/>
      <c r="AH48" s="346"/>
      <c r="AI48" s="346"/>
      <c r="AJ48" s="289"/>
      <c r="AK48" s="346"/>
      <c r="AL48" s="346"/>
      <c r="AM48" s="346"/>
      <c r="AN48" s="289"/>
      <c r="AO48" s="346"/>
      <c r="AP48" s="346"/>
      <c r="AQ48" s="346"/>
      <c r="AR48" s="289"/>
      <c r="AS48" s="346"/>
      <c r="AT48" s="346"/>
      <c r="AU48" s="346"/>
      <c r="AV48" s="289"/>
      <c r="AW48" s="346"/>
      <c r="AX48" s="346"/>
      <c r="AY48" s="346"/>
      <c r="AZ48" s="289"/>
      <c r="BA48" s="346"/>
      <c r="BB48" s="346"/>
      <c r="BC48" s="346"/>
      <c r="BD48" s="289"/>
      <c r="BE48" s="346"/>
      <c r="BF48" s="346"/>
      <c r="BG48" s="346"/>
      <c r="BH48" s="289"/>
      <c r="BI48" s="346"/>
      <c r="BJ48" s="346"/>
      <c r="BK48" s="346"/>
      <c r="BL48" s="347"/>
      <c r="BM48" s="347"/>
      <c r="BN48" s="348"/>
    </row>
    <row r="49" spans="1:66" s="349" customFormat="1" ht="15.95" customHeight="1">
      <c r="A49" s="413"/>
      <c r="B49" s="456">
        <v>34</v>
      </c>
      <c r="C49" s="423" t="s">
        <v>266</v>
      </c>
      <c r="D49" s="454"/>
      <c r="E49" s="422"/>
      <c r="F49" s="422"/>
      <c r="G49" s="422"/>
      <c r="H49" s="422"/>
      <c r="I49" s="422"/>
      <c r="J49" s="422"/>
      <c r="K49" s="422"/>
      <c r="L49" s="422"/>
      <c r="M49" s="422"/>
      <c r="N49" s="422"/>
      <c r="O49" s="422"/>
      <c r="P49" s="468">
        <v>0</v>
      </c>
      <c r="Q49" s="457"/>
      <c r="R49" s="399"/>
      <c r="S49" s="399"/>
      <c r="T49" s="289"/>
      <c r="U49" s="346"/>
      <c r="V49" s="346"/>
      <c r="W49" s="346"/>
      <c r="X49" s="289"/>
      <c r="Y49" s="346"/>
      <c r="Z49" s="346"/>
      <c r="AA49" s="346"/>
      <c r="AB49" s="289"/>
      <c r="AC49" s="346"/>
      <c r="AD49" s="346"/>
      <c r="AE49" s="346"/>
      <c r="AF49" s="289"/>
      <c r="AG49" s="346"/>
      <c r="AH49" s="346"/>
      <c r="AI49" s="346"/>
      <c r="AJ49" s="289"/>
      <c r="AK49" s="346"/>
      <c r="AL49" s="346"/>
      <c r="AM49" s="346"/>
      <c r="AN49" s="289"/>
      <c r="AO49" s="346"/>
      <c r="AP49" s="346"/>
      <c r="AQ49" s="346"/>
      <c r="AR49" s="289"/>
      <c r="AS49" s="346"/>
      <c r="AT49" s="346"/>
      <c r="AU49" s="346"/>
      <c r="AV49" s="289"/>
      <c r="AW49" s="346"/>
      <c r="AX49" s="346"/>
      <c r="AY49" s="346"/>
      <c r="AZ49" s="289"/>
      <c r="BA49" s="346"/>
      <c r="BB49" s="346"/>
      <c r="BC49" s="346"/>
      <c r="BD49" s="289"/>
      <c r="BE49" s="346"/>
      <c r="BF49" s="346"/>
      <c r="BG49" s="346"/>
      <c r="BH49" s="289"/>
      <c r="BI49" s="346"/>
      <c r="BJ49" s="346"/>
      <c r="BK49" s="346"/>
      <c r="BL49" s="347"/>
      <c r="BM49" s="347"/>
      <c r="BN49" s="348"/>
    </row>
    <row r="50" spans="1:66" s="349" customFormat="1" ht="15.95" customHeight="1">
      <c r="A50" s="413"/>
      <c r="B50" s="456">
        <v>35</v>
      </c>
      <c r="C50" s="423" t="s">
        <v>359</v>
      </c>
      <c r="D50" s="454"/>
      <c r="E50" s="422">
        <v>0</v>
      </c>
      <c r="F50" s="422">
        <v>0</v>
      </c>
      <c r="G50" s="422">
        <v>0</v>
      </c>
      <c r="H50" s="422">
        <v>0</v>
      </c>
      <c r="I50" s="422">
        <v>0</v>
      </c>
      <c r="J50" s="422">
        <v>0</v>
      </c>
      <c r="K50" s="422">
        <v>0</v>
      </c>
      <c r="L50" s="422">
        <v>0</v>
      </c>
      <c r="M50" s="422">
        <v>20000</v>
      </c>
      <c r="N50" s="422">
        <v>20000</v>
      </c>
      <c r="O50" s="422">
        <v>20000</v>
      </c>
      <c r="P50" s="468">
        <v>0</v>
      </c>
      <c r="Q50" s="457"/>
      <c r="R50" s="399"/>
      <c r="S50" s="399"/>
      <c r="T50" s="289"/>
      <c r="U50" s="346"/>
      <c r="V50" s="346"/>
      <c r="W50" s="346"/>
      <c r="X50" s="289"/>
      <c r="Y50" s="346"/>
      <c r="Z50" s="346"/>
      <c r="AA50" s="346"/>
      <c r="AB50" s="289"/>
      <c r="AC50" s="346"/>
      <c r="AD50" s="346"/>
      <c r="AE50" s="346"/>
      <c r="AF50" s="289"/>
      <c r="AG50" s="346"/>
      <c r="AH50" s="346"/>
      <c r="AI50" s="346"/>
      <c r="AJ50" s="289"/>
      <c r="AK50" s="346"/>
      <c r="AL50" s="346"/>
      <c r="AM50" s="346"/>
      <c r="AN50" s="289"/>
      <c r="AO50" s="346"/>
      <c r="AP50" s="346"/>
      <c r="AQ50" s="346"/>
      <c r="AR50" s="289"/>
      <c r="AS50" s="346"/>
      <c r="AT50" s="346"/>
      <c r="AU50" s="346"/>
      <c r="AV50" s="289"/>
      <c r="AW50" s="346"/>
      <c r="AX50" s="346"/>
      <c r="AY50" s="346"/>
      <c r="AZ50" s="289"/>
      <c r="BA50" s="346"/>
      <c r="BB50" s="346"/>
      <c r="BC50" s="346"/>
      <c r="BD50" s="289"/>
      <c r="BE50" s="346"/>
      <c r="BF50" s="346"/>
      <c r="BG50" s="346"/>
      <c r="BH50" s="289"/>
      <c r="BI50" s="346"/>
      <c r="BJ50" s="346"/>
      <c r="BK50" s="346"/>
      <c r="BL50" s="347"/>
      <c r="BM50" s="347"/>
      <c r="BN50" s="348"/>
    </row>
    <row r="51" spans="1:66" s="349" customFormat="1" ht="15.95" customHeight="1">
      <c r="A51" s="413"/>
      <c r="B51" s="453">
        <v>36</v>
      </c>
      <c r="C51" s="423" t="s">
        <v>317</v>
      </c>
      <c r="D51" s="454"/>
      <c r="E51" s="422">
        <v>0</v>
      </c>
      <c r="F51" s="422">
        <v>0</v>
      </c>
      <c r="G51" s="422">
        <v>0</v>
      </c>
      <c r="H51" s="422">
        <v>0</v>
      </c>
      <c r="I51" s="422">
        <v>0</v>
      </c>
      <c r="J51" s="422">
        <v>0</v>
      </c>
      <c r="K51" s="422">
        <v>0</v>
      </c>
      <c r="L51" s="422">
        <v>0</v>
      </c>
      <c r="M51" s="422">
        <v>0</v>
      </c>
      <c r="N51" s="422">
        <v>0</v>
      </c>
      <c r="O51" s="422">
        <v>0</v>
      </c>
      <c r="P51" s="468">
        <v>0</v>
      </c>
      <c r="Q51" s="457"/>
      <c r="R51" s="399"/>
      <c r="S51" s="399"/>
      <c r="T51" s="289"/>
      <c r="U51" s="346"/>
      <c r="V51" s="346"/>
      <c r="W51" s="346"/>
      <c r="X51" s="289"/>
      <c r="Y51" s="346"/>
      <c r="Z51" s="346"/>
      <c r="AA51" s="346"/>
      <c r="AB51" s="289"/>
      <c r="AC51" s="346"/>
      <c r="AD51" s="346"/>
      <c r="AE51" s="346"/>
      <c r="AF51" s="289"/>
      <c r="AG51" s="346"/>
      <c r="AH51" s="346"/>
      <c r="AI51" s="346"/>
      <c r="AJ51" s="289"/>
      <c r="AK51" s="346"/>
      <c r="AL51" s="346"/>
      <c r="AM51" s="346"/>
      <c r="AN51" s="289"/>
      <c r="AO51" s="346"/>
      <c r="AP51" s="346"/>
      <c r="AQ51" s="346"/>
      <c r="AR51" s="289"/>
      <c r="AS51" s="346"/>
      <c r="AT51" s="346"/>
      <c r="AU51" s="346"/>
      <c r="AV51" s="289"/>
      <c r="AW51" s="346"/>
      <c r="AX51" s="346"/>
      <c r="AY51" s="346"/>
      <c r="AZ51" s="289"/>
      <c r="BA51" s="346"/>
      <c r="BB51" s="346"/>
      <c r="BC51" s="346"/>
      <c r="BD51" s="289"/>
      <c r="BE51" s="346"/>
      <c r="BF51" s="346"/>
      <c r="BG51" s="346"/>
      <c r="BH51" s="289"/>
      <c r="BI51" s="346"/>
      <c r="BJ51" s="346"/>
      <c r="BK51" s="346"/>
      <c r="BL51" s="347"/>
      <c r="BM51" s="347"/>
      <c r="BN51" s="348"/>
    </row>
    <row r="52" spans="1:66" s="349" customFormat="1" ht="15.95" customHeight="1">
      <c r="A52" s="413"/>
      <c r="B52" s="456">
        <v>37</v>
      </c>
      <c r="C52" s="423" t="s">
        <v>318</v>
      </c>
      <c r="D52" s="454">
        <v>20000</v>
      </c>
      <c r="E52" s="422">
        <v>20000</v>
      </c>
      <c r="F52" s="422">
        <v>20000</v>
      </c>
      <c r="G52" s="422">
        <v>40000</v>
      </c>
      <c r="H52" s="422">
        <v>40000</v>
      </c>
      <c r="I52" s="422">
        <v>40000</v>
      </c>
      <c r="J52" s="422">
        <v>40000</v>
      </c>
      <c r="K52" s="422">
        <v>20000</v>
      </c>
      <c r="L52" s="422">
        <v>20000</v>
      </c>
      <c r="M52" s="422">
        <v>20000</v>
      </c>
      <c r="N52" s="422">
        <v>20000</v>
      </c>
      <c r="O52" s="422">
        <v>20000</v>
      </c>
      <c r="P52" s="468">
        <v>650000</v>
      </c>
      <c r="Q52" s="457"/>
      <c r="R52" s="399"/>
      <c r="S52" s="399"/>
      <c r="T52" s="289"/>
      <c r="U52" s="346"/>
      <c r="V52" s="346"/>
      <c r="W52" s="346"/>
      <c r="X52" s="289"/>
      <c r="Y52" s="346"/>
      <c r="Z52" s="346"/>
      <c r="AA52" s="346"/>
      <c r="AB52" s="289"/>
      <c r="AC52" s="346"/>
      <c r="AD52" s="346"/>
      <c r="AE52" s="346"/>
      <c r="AF52" s="289"/>
      <c r="AG52" s="346"/>
      <c r="AH52" s="346"/>
      <c r="AI52" s="346"/>
      <c r="AJ52" s="289"/>
      <c r="AK52" s="346"/>
      <c r="AL52" s="346"/>
      <c r="AM52" s="346"/>
      <c r="AN52" s="289"/>
      <c r="AO52" s="346"/>
      <c r="AP52" s="346"/>
      <c r="AQ52" s="346"/>
      <c r="AR52" s="289"/>
      <c r="AS52" s="346"/>
      <c r="AT52" s="346"/>
      <c r="AU52" s="346"/>
      <c r="AV52" s="289"/>
      <c r="AW52" s="346"/>
      <c r="AX52" s="346"/>
      <c r="AY52" s="346"/>
      <c r="AZ52" s="289"/>
      <c r="BA52" s="346"/>
      <c r="BB52" s="346"/>
      <c r="BC52" s="346"/>
      <c r="BD52" s="289"/>
      <c r="BE52" s="346"/>
      <c r="BF52" s="346"/>
      <c r="BG52" s="346"/>
      <c r="BH52" s="289"/>
      <c r="BI52" s="346"/>
      <c r="BJ52" s="346"/>
      <c r="BK52" s="346"/>
      <c r="BL52" s="347"/>
      <c r="BM52" s="347"/>
      <c r="BN52" s="348"/>
    </row>
    <row r="53" spans="1:66" s="349" customFormat="1" ht="15.95" customHeight="1">
      <c r="A53" s="413"/>
      <c r="B53" s="456">
        <v>38</v>
      </c>
      <c r="C53" s="423" t="s">
        <v>319</v>
      </c>
      <c r="D53" s="454">
        <v>20000</v>
      </c>
      <c r="E53" s="422">
        <v>20000</v>
      </c>
      <c r="F53" s="422">
        <v>20000</v>
      </c>
      <c r="G53" s="422">
        <v>20000</v>
      </c>
      <c r="H53" s="422">
        <v>20000</v>
      </c>
      <c r="I53" s="422">
        <v>30000</v>
      </c>
      <c r="J53" s="422">
        <v>30000</v>
      </c>
      <c r="K53" s="422">
        <v>30000</v>
      </c>
      <c r="L53" s="422">
        <v>30000</v>
      </c>
      <c r="M53" s="422">
        <v>30000</v>
      </c>
      <c r="N53" s="422">
        <v>30000</v>
      </c>
      <c r="O53" s="422">
        <v>30000</v>
      </c>
      <c r="P53" s="468">
        <v>240000</v>
      </c>
      <c r="Q53" s="457"/>
      <c r="R53" s="399"/>
      <c r="S53" s="399"/>
      <c r="T53" s="289"/>
      <c r="U53" s="346"/>
      <c r="V53" s="346"/>
      <c r="W53" s="346"/>
      <c r="X53" s="289"/>
      <c r="Y53" s="346"/>
      <c r="Z53" s="346"/>
      <c r="AA53" s="346"/>
      <c r="AB53" s="289"/>
      <c r="AC53" s="346"/>
      <c r="AD53" s="346"/>
      <c r="AE53" s="346"/>
      <c r="AF53" s="289"/>
      <c r="AG53" s="346"/>
      <c r="AH53" s="346"/>
      <c r="AI53" s="346"/>
      <c r="AJ53" s="289"/>
      <c r="AK53" s="346"/>
      <c r="AL53" s="346"/>
      <c r="AM53" s="346"/>
      <c r="AN53" s="289"/>
      <c r="AO53" s="346"/>
      <c r="AP53" s="346"/>
      <c r="AQ53" s="346"/>
      <c r="AR53" s="289"/>
      <c r="AS53" s="346"/>
      <c r="AT53" s="346"/>
      <c r="AU53" s="346"/>
      <c r="AV53" s="289"/>
      <c r="AW53" s="346"/>
      <c r="AX53" s="346"/>
      <c r="AY53" s="346"/>
      <c r="AZ53" s="289"/>
      <c r="BA53" s="346"/>
      <c r="BB53" s="346"/>
      <c r="BC53" s="346"/>
      <c r="BD53" s="289"/>
      <c r="BE53" s="346"/>
      <c r="BF53" s="346"/>
      <c r="BG53" s="346"/>
      <c r="BH53" s="289"/>
      <c r="BI53" s="346"/>
      <c r="BJ53" s="346"/>
      <c r="BK53" s="346"/>
      <c r="BL53" s="347"/>
      <c r="BM53" s="347"/>
      <c r="BN53" s="348"/>
    </row>
    <row r="54" spans="1:66" s="349" customFormat="1" ht="15.95" customHeight="1">
      <c r="A54" s="413"/>
      <c r="B54" s="453">
        <v>39</v>
      </c>
      <c r="C54" s="423" t="s">
        <v>320</v>
      </c>
      <c r="D54" s="454"/>
      <c r="E54" s="422"/>
      <c r="F54" s="422">
        <v>0</v>
      </c>
      <c r="G54" s="422">
        <v>10000</v>
      </c>
      <c r="H54" s="422">
        <v>10000</v>
      </c>
      <c r="I54" s="422">
        <v>10000</v>
      </c>
      <c r="J54" s="422">
        <v>10000</v>
      </c>
      <c r="K54" s="422">
        <v>10000</v>
      </c>
      <c r="L54" s="422">
        <v>10000</v>
      </c>
      <c r="M54" s="422">
        <v>10000</v>
      </c>
      <c r="N54" s="422">
        <v>10000</v>
      </c>
      <c r="O54" s="422">
        <v>10000</v>
      </c>
      <c r="P54" s="468">
        <v>20000</v>
      </c>
      <c r="Q54" s="457"/>
      <c r="R54" s="399"/>
      <c r="S54" s="399"/>
      <c r="T54" s="289"/>
      <c r="U54" s="346"/>
      <c r="V54" s="346"/>
      <c r="W54" s="346"/>
      <c r="X54" s="289"/>
      <c r="Y54" s="346"/>
      <c r="Z54" s="346"/>
      <c r="AA54" s="346"/>
      <c r="AB54" s="289"/>
      <c r="AC54" s="346"/>
      <c r="AD54" s="346"/>
      <c r="AE54" s="346"/>
      <c r="AF54" s="289"/>
      <c r="AG54" s="346"/>
      <c r="AH54" s="346"/>
      <c r="AI54" s="346"/>
      <c r="AJ54" s="289"/>
      <c r="AK54" s="346"/>
      <c r="AL54" s="346"/>
      <c r="AM54" s="346"/>
      <c r="AN54" s="289"/>
      <c r="AO54" s="346"/>
      <c r="AP54" s="346"/>
      <c r="AQ54" s="346"/>
      <c r="AR54" s="289"/>
      <c r="AS54" s="346"/>
      <c r="AT54" s="346"/>
      <c r="AU54" s="346"/>
      <c r="AV54" s="289"/>
      <c r="AW54" s="346"/>
      <c r="AX54" s="346"/>
      <c r="AY54" s="346"/>
      <c r="AZ54" s="289"/>
      <c r="BA54" s="346"/>
      <c r="BB54" s="346"/>
      <c r="BC54" s="346"/>
      <c r="BD54" s="289"/>
      <c r="BE54" s="346"/>
      <c r="BF54" s="346"/>
      <c r="BG54" s="346"/>
      <c r="BH54" s="289"/>
      <c r="BI54" s="346"/>
      <c r="BJ54" s="346"/>
      <c r="BK54" s="346"/>
      <c r="BL54" s="347"/>
      <c r="BM54" s="347"/>
      <c r="BN54" s="348"/>
    </row>
    <row r="55" spans="1:66" s="349" customFormat="1" ht="15.95" customHeight="1">
      <c r="A55" s="413"/>
      <c r="B55" s="456">
        <v>40</v>
      </c>
      <c r="C55" s="423" t="s">
        <v>272</v>
      </c>
      <c r="D55" s="454">
        <v>40000</v>
      </c>
      <c r="E55" s="422">
        <v>40000</v>
      </c>
      <c r="F55" s="422">
        <v>40000</v>
      </c>
      <c r="G55" s="422">
        <v>40000</v>
      </c>
      <c r="H55" s="422">
        <v>40000</v>
      </c>
      <c r="I55" s="422">
        <v>40000</v>
      </c>
      <c r="J55" s="422">
        <v>40000</v>
      </c>
      <c r="K55" s="422">
        <v>40000</v>
      </c>
      <c r="L55" s="422">
        <v>40000</v>
      </c>
      <c r="M55" s="422">
        <v>30000</v>
      </c>
      <c r="N55" s="422">
        <v>30000</v>
      </c>
      <c r="O55" s="422">
        <v>30000</v>
      </c>
      <c r="P55" s="468">
        <v>130000</v>
      </c>
      <c r="Q55" s="457"/>
      <c r="R55" s="399"/>
      <c r="S55" s="399"/>
      <c r="T55" s="289"/>
      <c r="U55" s="346"/>
      <c r="V55" s="346"/>
      <c r="W55" s="346"/>
      <c r="X55" s="289"/>
      <c r="Y55" s="346"/>
      <c r="Z55" s="346"/>
      <c r="AA55" s="346"/>
      <c r="AB55" s="289"/>
      <c r="AC55" s="346"/>
      <c r="AD55" s="346"/>
      <c r="AE55" s="346"/>
      <c r="AF55" s="289"/>
      <c r="AG55" s="346"/>
      <c r="AH55" s="346"/>
      <c r="AI55" s="346"/>
      <c r="AJ55" s="289"/>
      <c r="AK55" s="346"/>
      <c r="AL55" s="346"/>
      <c r="AM55" s="346"/>
      <c r="AN55" s="289"/>
      <c r="AO55" s="346"/>
      <c r="AP55" s="346"/>
      <c r="AQ55" s="346"/>
      <c r="AR55" s="289"/>
      <c r="AS55" s="346"/>
      <c r="AT55" s="346"/>
      <c r="AU55" s="346"/>
      <c r="AV55" s="289"/>
      <c r="AW55" s="346"/>
      <c r="AX55" s="346"/>
      <c r="AY55" s="346"/>
      <c r="AZ55" s="289"/>
      <c r="BA55" s="346"/>
      <c r="BB55" s="346"/>
      <c r="BC55" s="346"/>
      <c r="BD55" s="289"/>
      <c r="BE55" s="346"/>
      <c r="BF55" s="346"/>
      <c r="BG55" s="346"/>
      <c r="BH55" s="289"/>
      <c r="BI55" s="346"/>
      <c r="BJ55" s="346"/>
      <c r="BK55" s="346"/>
      <c r="BL55" s="347"/>
      <c r="BM55" s="347"/>
      <c r="BN55" s="348"/>
    </row>
    <row r="56" spans="1:66" s="349" customFormat="1" ht="15.95" customHeight="1">
      <c r="A56" s="413"/>
      <c r="B56" s="456">
        <v>41</v>
      </c>
      <c r="C56" s="423" t="s">
        <v>321</v>
      </c>
      <c r="D56" s="454">
        <v>20000</v>
      </c>
      <c r="E56" s="422">
        <v>20000</v>
      </c>
      <c r="F56" s="422">
        <v>20000</v>
      </c>
      <c r="G56" s="422">
        <v>40000</v>
      </c>
      <c r="H56" s="422">
        <v>20000</v>
      </c>
      <c r="I56" s="422">
        <v>20000</v>
      </c>
      <c r="J56" s="422">
        <v>20000</v>
      </c>
      <c r="K56" s="422">
        <v>20000</v>
      </c>
      <c r="L56" s="422">
        <v>20000</v>
      </c>
      <c r="M56" s="422">
        <v>20000</v>
      </c>
      <c r="N56" s="422">
        <v>20000</v>
      </c>
      <c r="O56" s="422">
        <v>60000</v>
      </c>
      <c r="P56" s="468">
        <v>280000</v>
      </c>
      <c r="Q56" s="457"/>
      <c r="R56" s="399"/>
      <c r="S56" s="399"/>
      <c r="T56" s="289"/>
      <c r="U56" s="346"/>
      <c r="V56" s="346"/>
      <c r="W56" s="346"/>
      <c r="X56" s="289"/>
      <c r="Y56" s="346"/>
      <c r="Z56" s="346"/>
      <c r="AA56" s="346"/>
      <c r="AB56" s="289"/>
      <c r="AC56" s="346"/>
      <c r="AD56" s="346"/>
      <c r="AE56" s="346"/>
      <c r="AF56" s="289"/>
      <c r="AG56" s="346"/>
      <c r="AH56" s="346"/>
      <c r="AI56" s="346"/>
      <c r="AJ56" s="289"/>
      <c r="AK56" s="346"/>
      <c r="AL56" s="346"/>
      <c r="AM56" s="346"/>
      <c r="AN56" s="289"/>
      <c r="AO56" s="346"/>
      <c r="AP56" s="346"/>
      <c r="AQ56" s="346"/>
      <c r="AR56" s="289"/>
      <c r="AS56" s="346"/>
      <c r="AT56" s="346"/>
      <c r="AU56" s="346"/>
      <c r="AV56" s="289"/>
      <c r="AW56" s="346"/>
      <c r="AX56" s="346"/>
      <c r="AY56" s="346"/>
      <c r="AZ56" s="289"/>
      <c r="BA56" s="346"/>
      <c r="BB56" s="346"/>
      <c r="BC56" s="346"/>
      <c r="BD56" s="289"/>
      <c r="BE56" s="346"/>
      <c r="BF56" s="346"/>
      <c r="BG56" s="346"/>
      <c r="BH56" s="289"/>
      <c r="BI56" s="346"/>
      <c r="BJ56" s="346"/>
      <c r="BK56" s="346"/>
      <c r="BL56" s="347"/>
      <c r="BM56" s="347"/>
      <c r="BN56" s="348"/>
    </row>
    <row r="57" spans="1:66" s="349" customFormat="1" ht="15.95" customHeight="1">
      <c r="A57" s="413"/>
      <c r="B57" s="453">
        <v>42</v>
      </c>
      <c r="C57" s="423" t="s">
        <v>393</v>
      </c>
      <c r="D57" s="454"/>
      <c r="E57" s="422"/>
      <c r="F57" s="422"/>
      <c r="G57" s="422"/>
      <c r="H57" s="422"/>
      <c r="I57" s="422"/>
      <c r="J57" s="422"/>
      <c r="K57" s="422"/>
      <c r="L57" s="422"/>
      <c r="M57" s="422"/>
      <c r="N57" s="422"/>
      <c r="O57" s="422"/>
      <c r="P57" s="468">
        <v>120000</v>
      </c>
      <c r="Q57" s="457"/>
      <c r="R57" s="399"/>
      <c r="S57" s="399"/>
      <c r="T57" s="289"/>
      <c r="U57" s="346"/>
      <c r="V57" s="346"/>
      <c r="W57" s="346"/>
      <c r="X57" s="289"/>
      <c r="Y57" s="346"/>
      <c r="Z57" s="346"/>
      <c r="AA57" s="346"/>
      <c r="AB57" s="289"/>
      <c r="AC57" s="346"/>
      <c r="AD57" s="346"/>
      <c r="AE57" s="346"/>
      <c r="AF57" s="289"/>
      <c r="AG57" s="346"/>
      <c r="AH57" s="346"/>
      <c r="AI57" s="346"/>
      <c r="AJ57" s="289"/>
      <c r="AK57" s="346"/>
      <c r="AL57" s="346"/>
      <c r="AM57" s="346"/>
      <c r="AN57" s="289"/>
      <c r="AO57" s="346"/>
      <c r="AP57" s="346"/>
      <c r="AQ57" s="346"/>
      <c r="AR57" s="289"/>
      <c r="AS57" s="346"/>
      <c r="AT57" s="346"/>
      <c r="AU57" s="346"/>
      <c r="AV57" s="289"/>
      <c r="AW57" s="346"/>
      <c r="AX57" s="346"/>
      <c r="AY57" s="346"/>
      <c r="AZ57" s="289"/>
      <c r="BA57" s="346"/>
      <c r="BB57" s="346"/>
      <c r="BC57" s="346"/>
      <c r="BD57" s="289"/>
      <c r="BE57" s="346"/>
      <c r="BF57" s="346"/>
      <c r="BG57" s="346"/>
      <c r="BH57" s="289"/>
      <c r="BI57" s="346"/>
      <c r="BJ57" s="346"/>
      <c r="BK57" s="346"/>
      <c r="BL57" s="347"/>
      <c r="BM57" s="347"/>
      <c r="BN57" s="348"/>
    </row>
    <row r="58" spans="1:66" s="349" customFormat="1" ht="15.95" customHeight="1">
      <c r="A58" s="413"/>
      <c r="B58" s="456">
        <v>43</v>
      </c>
      <c r="C58" s="423" t="s">
        <v>402</v>
      </c>
      <c r="D58" s="454"/>
      <c r="E58" s="422"/>
      <c r="F58" s="422"/>
      <c r="G58" s="422"/>
      <c r="H58" s="422"/>
      <c r="I58" s="422"/>
      <c r="J58" s="422"/>
      <c r="K58" s="422"/>
      <c r="L58" s="422"/>
      <c r="M58" s="422"/>
      <c r="N58" s="422"/>
      <c r="O58" s="422"/>
      <c r="P58" s="468">
        <v>0</v>
      </c>
      <c r="Q58" s="457"/>
      <c r="R58" s="399"/>
      <c r="S58" s="399"/>
      <c r="T58" s="289"/>
      <c r="U58" s="346"/>
      <c r="V58" s="346"/>
      <c r="W58" s="346"/>
      <c r="X58" s="289"/>
      <c r="Y58" s="346"/>
      <c r="Z58" s="346"/>
      <c r="AA58" s="346"/>
      <c r="AB58" s="289"/>
      <c r="AC58" s="346"/>
      <c r="AD58" s="346"/>
      <c r="AE58" s="346"/>
      <c r="AF58" s="289"/>
      <c r="AG58" s="346"/>
      <c r="AH58" s="346"/>
      <c r="AI58" s="346"/>
      <c r="AJ58" s="289"/>
      <c r="AK58" s="346"/>
      <c r="AL58" s="346"/>
      <c r="AM58" s="346"/>
      <c r="AN58" s="289"/>
      <c r="AO58" s="346"/>
      <c r="AP58" s="346"/>
      <c r="AQ58" s="346"/>
      <c r="AR58" s="289"/>
      <c r="AS58" s="346"/>
      <c r="AT58" s="346"/>
      <c r="AU58" s="346"/>
      <c r="AV58" s="289"/>
      <c r="AW58" s="346"/>
      <c r="AX58" s="346"/>
      <c r="AY58" s="346"/>
      <c r="AZ58" s="289"/>
      <c r="BA58" s="346"/>
      <c r="BB58" s="346"/>
      <c r="BC58" s="346"/>
      <c r="BD58" s="289"/>
      <c r="BE58" s="346"/>
      <c r="BF58" s="346"/>
      <c r="BG58" s="346"/>
      <c r="BH58" s="289"/>
      <c r="BI58" s="346"/>
      <c r="BJ58" s="346"/>
      <c r="BK58" s="346"/>
      <c r="BL58" s="347"/>
      <c r="BM58" s="347"/>
      <c r="BN58" s="348"/>
    </row>
    <row r="59" spans="1:66" s="349" customFormat="1" ht="15.95" customHeight="1" thickBot="1">
      <c r="A59" s="413"/>
      <c r="B59" s="456">
        <v>44</v>
      </c>
      <c r="C59" s="477" t="s">
        <v>403</v>
      </c>
      <c r="D59" s="461"/>
      <c r="E59" s="462"/>
      <c r="F59" s="462"/>
      <c r="G59" s="462"/>
      <c r="H59" s="462"/>
      <c r="I59" s="462"/>
      <c r="J59" s="462"/>
      <c r="K59" s="462"/>
      <c r="L59" s="462"/>
      <c r="M59" s="462"/>
      <c r="N59" s="462"/>
      <c r="O59" s="462"/>
      <c r="P59" s="478">
        <v>100000</v>
      </c>
      <c r="Q59" s="465"/>
      <c r="R59" s="399"/>
      <c r="S59" s="399"/>
      <c r="T59" s="289"/>
      <c r="U59" s="346"/>
      <c r="V59" s="346"/>
      <c r="W59" s="346"/>
      <c r="X59" s="289"/>
      <c r="Y59" s="346"/>
      <c r="Z59" s="346"/>
      <c r="AA59" s="346"/>
      <c r="AB59" s="289"/>
      <c r="AC59" s="346"/>
      <c r="AD59" s="346"/>
      <c r="AE59" s="346"/>
      <c r="AF59" s="289"/>
      <c r="AG59" s="346"/>
      <c r="AH59" s="346"/>
      <c r="AI59" s="346"/>
      <c r="AJ59" s="289"/>
      <c r="AK59" s="346"/>
      <c r="AL59" s="346"/>
      <c r="AM59" s="346"/>
      <c r="AN59" s="289"/>
      <c r="AO59" s="346"/>
      <c r="AP59" s="346"/>
      <c r="AQ59" s="346"/>
      <c r="AR59" s="289"/>
      <c r="AS59" s="346"/>
      <c r="AT59" s="346"/>
      <c r="AU59" s="346"/>
      <c r="AV59" s="289"/>
      <c r="AW59" s="346"/>
      <c r="AX59" s="346"/>
      <c r="AY59" s="346"/>
      <c r="AZ59" s="289"/>
      <c r="BA59" s="346"/>
      <c r="BB59" s="346"/>
      <c r="BC59" s="346"/>
      <c r="BD59" s="289"/>
      <c r="BE59" s="346"/>
      <c r="BF59" s="346"/>
      <c r="BG59" s="346"/>
      <c r="BH59" s="289"/>
      <c r="BI59" s="346"/>
      <c r="BJ59" s="346"/>
      <c r="BK59" s="346"/>
      <c r="BL59" s="347"/>
      <c r="BM59" s="347"/>
      <c r="BN59" s="348"/>
    </row>
    <row r="60" spans="1:66" ht="18" customHeight="1" thickBot="1">
      <c r="A60" s="413"/>
      <c r="B60" s="660" t="s">
        <v>14</v>
      </c>
      <c r="C60" s="661"/>
      <c r="D60" s="466">
        <f t="shared" ref="D60:O60" si="0">SUM(D12:D56)</f>
        <v>570000</v>
      </c>
      <c r="E60" s="466">
        <f t="shared" si="0"/>
        <v>940000</v>
      </c>
      <c r="F60" s="466">
        <f t="shared" si="0"/>
        <v>690000</v>
      </c>
      <c r="G60" s="466">
        <f t="shared" si="0"/>
        <v>780000</v>
      </c>
      <c r="H60" s="466">
        <f t="shared" si="0"/>
        <v>915000</v>
      </c>
      <c r="I60" s="466">
        <f t="shared" si="0"/>
        <v>710000</v>
      </c>
      <c r="J60" s="466">
        <f t="shared" si="0"/>
        <v>830000</v>
      </c>
      <c r="K60" s="466">
        <f t="shared" si="0"/>
        <v>695000</v>
      </c>
      <c r="L60" s="466">
        <f t="shared" si="0"/>
        <v>730000</v>
      </c>
      <c r="M60" s="466">
        <f t="shared" si="0"/>
        <v>860000</v>
      </c>
      <c r="N60" s="466">
        <f t="shared" si="0"/>
        <v>720000</v>
      </c>
      <c r="O60" s="466">
        <f t="shared" si="0"/>
        <v>790000</v>
      </c>
      <c r="P60" s="466">
        <f>SUM(P12:P59)</f>
        <v>8420000</v>
      </c>
      <c r="Q60" s="467"/>
      <c r="R60" s="416"/>
      <c r="S60" s="416"/>
      <c r="T60" s="353"/>
      <c r="U60" s="353"/>
      <c r="V60" s="353"/>
      <c r="W60" s="353"/>
      <c r="X60" s="353"/>
      <c r="Y60" s="353"/>
      <c r="Z60" s="353"/>
      <c r="AA60" s="353"/>
      <c r="AB60" s="353"/>
      <c r="AC60" s="353"/>
      <c r="AD60" s="353"/>
      <c r="AE60" s="353"/>
      <c r="AF60" s="353"/>
      <c r="AG60" s="353"/>
      <c r="AH60" s="353"/>
      <c r="AI60" s="353"/>
      <c r="AJ60" s="353"/>
      <c r="AK60" s="353"/>
      <c r="AL60" s="353"/>
      <c r="AM60" s="353"/>
      <c r="AN60" s="353"/>
      <c r="AO60" s="353"/>
      <c r="AP60" s="353"/>
      <c r="AQ60" s="353"/>
      <c r="AR60" s="353"/>
      <c r="AS60" s="353"/>
      <c r="AT60" s="353"/>
      <c r="AU60" s="353"/>
      <c r="AV60" s="353"/>
      <c r="AW60" s="353"/>
      <c r="AX60" s="353"/>
      <c r="AY60" s="353"/>
      <c r="AZ60" s="353"/>
      <c r="BA60" s="353"/>
      <c r="BB60" s="353"/>
      <c r="BC60" s="353"/>
      <c r="BD60" s="353"/>
      <c r="BE60" s="353"/>
      <c r="BF60" s="353"/>
      <c r="BG60" s="353"/>
      <c r="BH60" s="353"/>
      <c r="BI60" s="353"/>
      <c r="BJ60" s="353"/>
      <c r="BK60" s="353"/>
      <c r="BL60" s="353"/>
      <c r="BM60" s="353"/>
      <c r="BN60" s="353"/>
    </row>
    <row r="61" spans="1:66" ht="12" customHeight="1">
      <c r="A61" s="413"/>
      <c r="B61" s="413"/>
      <c r="C61" s="413"/>
      <c r="D61" s="413"/>
      <c r="E61" s="413"/>
      <c r="F61" s="413"/>
      <c r="G61" s="413"/>
      <c r="H61" s="413"/>
      <c r="I61" s="413"/>
      <c r="J61" s="413"/>
      <c r="K61" s="413"/>
      <c r="L61" s="413"/>
      <c r="M61" s="413"/>
      <c r="N61" s="413"/>
      <c r="O61" s="413"/>
      <c r="P61" s="416"/>
      <c r="Q61" s="414"/>
      <c r="R61" s="414"/>
      <c r="S61" s="414"/>
    </row>
    <row r="62" spans="1:66" ht="18" customHeight="1">
      <c r="A62" s="413"/>
      <c r="B62" s="413"/>
      <c r="C62" s="413"/>
      <c r="D62" s="413"/>
      <c r="E62" s="413"/>
      <c r="F62" s="413"/>
      <c r="G62" s="413"/>
      <c r="H62" s="413"/>
      <c r="I62" s="413"/>
      <c r="J62" s="413"/>
      <c r="K62" s="413"/>
      <c r="L62" s="413"/>
      <c r="M62" s="413"/>
      <c r="N62" s="413"/>
      <c r="O62" s="413"/>
      <c r="P62" s="657" t="s">
        <v>416</v>
      </c>
      <c r="Q62" s="657"/>
      <c r="R62" s="414"/>
      <c r="S62" s="414"/>
    </row>
    <row r="63" spans="1:66" ht="18" customHeight="1">
      <c r="A63" s="413"/>
      <c r="B63" s="655" t="s">
        <v>81</v>
      </c>
      <c r="C63" s="655"/>
      <c r="D63" s="413"/>
      <c r="E63" s="413"/>
      <c r="F63" s="413"/>
      <c r="G63" s="413"/>
      <c r="H63" s="413"/>
      <c r="I63" s="413"/>
      <c r="J63" s="413"/>
      <c r="K63" s="413"/>
      <c r="L63" s="413"/>
      <c r="M63" s="413"/>
      <c r="N63" s="413"/>
      <c r="O63" s="413"/>
      <c r="P63" s="657" t="s">
        <v>94</v>
      </c>
      <c r="Q63" s="657"/>
      <c r="R63" s="414"/>
      <c r="S63" s="414"/>
    </row>
    <row r="64" spans="1:66" ht="15.75">
      <c r="A64" s="413"/>
      <c r="B64" s="655"/>
      <c r="C64" s="655"/>
      <c r="D64" s="413"/>
      <c r="E64" s="413"/>
      <c r="F64" s="413"/>
      <c r="G64" s="413"/>
      <c r="H64" s="413"/>
      <c r="I64" s="413"/>
      <c r="J64" s="413"/>
      <c r="K64" s="413"/>
      <c r="L64" s="413"/>
      <c r="M64" s="413"/>
      <c r="N64" s="413"/>
      <c r="O64" s="413"/>
      <c r="P64" s="657"/>
      <c r="Q64" s="657"/>
      <c r="R64" s="413"/>
      <c r="S64" s="413"/>
      <c r="T64" s="93"/>
      <c r="U64" s="93"/>
      <c r="V64" s="93"/>
      <c r="W64" s="93"/>
      <c r="X64" s="93"/>
      <c r="Y64" s="93"/>
      <c r="Z64" s="93"/>
      <c r="AA64" s="93"/>
      <c r="AB64" s="93"/>
      <c r="AC64" s="93"/>
      <c r="AD64" s="93"/>
      <c r="AE64" s="93"/>
      <c r="AF64" s="93"/>
      <c r="AG64" s="93"/>
      <c r="AH64" s="93"/>
      <c r="AI64" s="93"/>
      <c r="AJ64" s="93"/>
      <c r="AK64" s="93"/>
      <c r="AL64" s="93"/>
      <c r="AM64" s="93"/>
      <c r="AN64" s="93"/>
      <c r="AO64" s="93"/>
      <c r="AP64" s="93"/>
      <c r="AQ64" s="93"/>
      <c r="AR64" s="93"/>
      <c r="AS64" s="93"/>
      <c r="AT64" s="93"/>
      <c r="AU64" s="93"/>
      <c r="AV64" s="93"/>
      <c r="AW64" s="93"/>
      <c r="AX64" s="93"/>
      <c r="AY64" s="93"/>
      <c r="AZ64" s="93"/>
      <c r="BA64" s="93"/>
      <c r="BB64" s="93"/>
      <c r="BC64" s="93"/>
      <c r="BD64" s="93"/>
      <c r="BE64" s="93"/>
      <c r="BF64" s="93"/>
      <c r="BG64" s="93"/>
      <c r="BH64" s="93"/>
      <c r="BI64" s="93"/>
      <c r="BJ64" s="93"/>
      <c r="BK64" s="93"/>
      <c r="BL64" s="93"/>
      <c r="BM64" s="93"/>
      <c r="BN64" s="93"/>
    </row>
    <row r="65" spans="1:66" ht="15.75">
      <c r="A65" s="413"/>
      <c r="B65" s="655"/>
      <c r="C65" s="655"/>
      <c r="D65" s="413"/>
      <c r="E65" s="413"/>
      <c r="F65" s="413"/>
      <c r="G65" s="413"/>
      <c r="H65" s="413"/>
      <c r="I65" s="413"/>
      <c r="J65" s="413"/>
      <c r="K65" s="413"/>
      <c r="L65" s="413"/>
      <c r="M65" s="413"/>
      <c r="N65" s="413"/>
      <c r="O65" s="413"/>
      <c r="P65" s="657"/>
      <c r="Q65" s="657"/>
      <c r="R65" s="413"/>
      <c r="S65" s="413"/>
      <c r="T65" s="93"/>
      <c r="U65" s="93"/>
      <c r="V65" s="93"/>
      <c r="W65" s="93"/>
      <c r="X65" s="93"/>
      <c r="Y65" s="93"/>
      <c r="Z65" s="93"/>
      <c r="AA65" s="93"/>
      <c r="AB65" s="93"/>
      <c r="AC65" s="93"/>
      <c r="AD65" s="93"/>
      <c r="AE65" s="93"/>
      <c r="AF65" s="93"/>
      <c r="AG65" s="93"/>
      <c r="AH65" s="93"/>
      <c r="AI65" s="93"/>
      <c r="AJ65" s="93"/>
      <c r="AK65" s="93"/>
      <c r="AL65" s="93"/>
      <c r="AM65" s="93"/>
      <c r="AN65" s="93"/>
      <c r="AO65" s="93"/>
      <c r="AP65" s="93"/>
      <c r="AQ65" s="93"/>
      <c r="AR65" s="93"/>
      <c r="AS65" s="93"/>
      <c r="AT65" s="93"/>
      <c r="AU65" s="93"/>
      <c r="AV65" s="93"/>
      <c r="AW65" s="93"/>
      <c r="AX65" s="93"/>
      <c r="AY65" s="93"/>
      <c r="AZ65" s="93"/>
      <c r="BA65" s="93"/>
      <c r="BB65" s="93"/>
      <c r="BC65" s="93"/>
      <c r="BD65" s="93"/>
      <c r="BE65" s="93"/>
      <c r="BF65" s="93"/>
      <c r="BG65" s="93"/>
      <c r="BH65" s="93"/>
      <c r="BI65" s="93"/>
      <c r="BJ65" s="93"/>
      <c r="BK65" s="93"/>
      <c r="BL65" s="93"/>
      <c r="BM65" s="93"/>
      <c r="BN65" s="93"/>
    </row>
    <row r="66" spans="1:66" ht="15.75">
      <c r="A66" s="413"/>
      <c r="B66" s="656" t="s">
        <v>360</v>
      </c>
      <c r="C66" s="656"/>
      <c r="D66" s="413"/>
      <c r="E66" s="413"/>
      <c r="F66" s="413"/>
      <c r="G66" s="413"/>
      <c r="H66" s="413"/>
      <c r="I66" s="413"/>
      <c r="J66" s="413"/>
      <c r="K66" s="413"/>
      <c r="L66" s="413"/>
      <c r="M66" s="413"/>
      <c r="N66" s="413"/>
      <c r="O66" s="413"/>
      <c r="P66" s="658" t="s">
        <v>187</v>
      </c>
      <c r="Q66" s="658"/>
      <c r="R66" s="413"/>
      <c r="S66" s="413"/>
      <c r="T66" s="93"/>
      <c r="U66" s="93"/>
      <c r="V66" s="93"/>
      <c r="W66" s="93"/>
      <c r="X66" s="93"/>
      <c r="Y66" s="93"/>
      <c r="Z66" s="93"/>
      <c r="AA66" s="93"/>
      <c r="AB66" s="93"/>
      <c r="AC66" s="93"/>
      <c r="AD66" s="93"/>
      <c r="AE66" s="93"/>
      <c r="AF66" s="93"/>
      <c r="AG66" s="93"/>
      <c r="AH66" s="93"/>
      <c r="AI66" s="93"/>
      <c r="AJ66" s="93"/>
      <c r="AK66" s="93"/>
      <c r="AL66" s="93"/>
      <c r="AM66" s="93"/>
      <c r="AN66" s="93"/>
      <c r="AO66" s="93"/>
      <c r="AP66" s="93"/>
      <c r="AQ66" s="93"/>
      <c r="AR66" s="93"/>
      <c r="AS66" s="93"/>
      <c r="AT66" s="93"/>
      <c r="AU66" s="93"/>
      <c r="AV66" s="93"/>
      <c r="AW66" s="93"/>
      <c r="AX66" s="93"/>
      <c r="AY66" s="93"/>
      <c r="AZ66" s="93"/>
      <c r="BA66" s="93"/>
      <c r="BB66" s="93"/>
      <c r="BC66" s="93"/>
      <c r="BD66" s="93"/>
      <c r="BE66" s="93"/>
      <c r="BF66" s="93"/>
      <c r="BG66" s="93"/>
      <c r="BH66" s="93"/>
      <c r="BI66" s="93"/>
      <c r="BJ66" s="93"/>
      <c r="BK66" s="93"/>
      <c r="BL66" s="93"/>
      <c r="BM66" s="93"/>
      <c r="BN66" s="93"/>
    </row>
    <row r="67" spans="1:66" ht="15.75">
      <c r="A67" s="413"/>
      <c r="B67" s="655"/>
      <c r="C67" s="655"/>
      <c r="D67" s="655"/>
      <c r="E67" s="655"/>
      <c r="F67" s="655"/>
      <c r="G67" s="655"/>
      <c r="H67" s="655"/>
      <c r="I67" s="655"/>
      <c r="J67" s="655"/>
      <c r="K67" s="655"/>
      <c r="L67" s="655"/>
      <c r="M67" s="655"/>
      <c r="N67" s="655"/>
      <c r="O67" s="655"/>
      <c r="P67" s="655"/>
      <c r="Q67" s="655"/>
      <c r="R67" s="413"/>
      <c r="S67" s="413"/>
      <c r="T67" s="93"/>
      <c r="U67" s="93"/>
      <c r="V67" s="93"/>
      <c r="W67" s="93"/>
      <c r="X67" s="93"/>
      <c r="Y67" s="93"/>
      <c r="Z67" s="93"/>
      <c r="AA67" s="93"/>
      <c r="AB67" s="93"/>
      <c r="AC67" s="93"/>
      <c r="AD67" s="93"/>
      <c r="AE67" s="93"/>
      <c r="AF67" s="93"/>
      <c r="AG67" s="93"/>
      <c r="AH67" s="93"/>
      <c r="AI67" s="93"/>
      <c r="AJ67" s="93"/>
      <c r="AK67" s="93"/>
      <c r="AL67" s="93"/>
      <c r="AM67" s="93"/>
      <c r="AN67" s="93"/>
      <c r="AO67" s="93"/>
      <c r="AP67" s="93"/>
      <c r="AQ67" s="93"/>
      <c r="AR67" s="93"/>
      <c r="AS67" s="93"/>
      <c r="AT67" s="93"/>
      <c r="AU67" s="93"/>
      <c r="AV67" s="93"/>
      <c r="AW67" s="93"/>
      <c r="AX67" s="93"/>
      <c r="AY67" s="93"/>
      <c r="AZ67" s="93"/>
      <c r="BA67" s="93"/>
      <c r="BB67" s="93"/>
      <c r="BC67" s="93"/>
      <c r="BD67" s="93"/>
      <c r="BE67" s="93"/>
      <c r="BF67" s="93"/>
      <c r="BG67" s="93"/>
      <c r="BH67" s="93"/>
      <c r="BI67" s="93"/>
      <c r="BJ67" s="93"/>
      <c r="BK67" s="93"/>
      <c r="BL67" s="93"/>
      <c r="BM67" s="93"/>
      <c r="BN67" s="93"/>
    </row>
    <row r="68" spans="1:66" ht="15.75">
      <c r="A68" s="413"/>
      <c r="B68" s="655" t="s">
        <v>191</v>
      </c>
      <c r="C68" s="655"/>
      <c r="D68" s="655"/>
      <c r="E68" s="655"/>
      <c r="F68" s="655"/>
      <c r="G68" s="655"/>
      <c r="H68" s="655"/>
      <c r="I68" s="655"/>
      <c r="J68" s="655"/>
      <c r="K68" s="655"/>
      <c r="L68" s="655"/>
      <c r="M68" s="655"/>
      <c r="N68" s="655"/>
      <c r="O68" s="655"/>
      <c r="P68" s="655"/>
      <c r="Q68" s="655"/>
      <c r="R68" s="413"/>
      <c r="S68" s="413"/>
      <c r="T68" s="93"/>
      <c r="U68" s="93"/>
      <c r="V68" s="93"/>
      <c r="W68" s="93"/>
      <c r="X68" s="93"/>
      <c r="Y68" s="93"/>
      <c r="Z68" s="93"/>
      <c r="AA68" s="93"/>
      <c r="AB68" s="93"/>
      <c r="AC68" s="93"/>
      <c r="AD68" s="93"/>
      <c r="AE68" s="93"/>
      <c r="AF68" s="93"/>
      <c r="AG68" s="93"/>
      <c r="AH68" s="93"/>
      <c r="AI68" s="93"/>
      <c r="AJ68" s="93"/>
      <c r="AK68" s="93"/>
      <c r="AL68" s="93"/>
      <c r="AM68" s="93"/>
      <c r="AN68" s="93"/>
      <c r="AO68" s="93"/>
      <c r="AP68" s="93"/>
      <c r="AQ68" s="93"/>
      <c r="AR68" s="93"/>
      <c r="AS68" s="93"/>
      <c r="AT68" s="93"/>
      <c r="AU68" s="93"/>
      <c r="AV68" s="93"/>
      <c r="AW68" s="93"/>
      <c r="AX68" s="93"/>
      <c r="AY68" s="93"/>
      <c r="AZ68" s="93"/>
      <c r="BA68" s="93"/>
      <c r="BB68" s="93"/>
      <c r="BC68" s="93"/>
      <c r="BD68" s="93"/>
      <c r="BE68" s="93"/>
      <c r="BF68" s="93"/>
      <c r="BG68" s="93"/>
      <c r="BH68" s="93"/>
      <c r="BI68" s="93"/>
      <c r="BJ68" s="93"/>
      <c r="BK68" s="93"/>
      <c r="BL68" s="93"/>
      <c r="BM68" s="93"/>
      <c r="BN68" s="93"/>
    </row>
    <row r="69" spans="1:66" ht="15.75">
      <c r="A69" s="413"/>
      <c r="B69" s="655" t="s">
        <v>274</v>
      </c>
      <c r="C69" s="655"/>
      <c r="D69" s="655"/>
      <c r="E69" s="655"/>
      <c r="F69" s="655"/>
      <c r="G69" s="655"/>
      <c r="H69" s="655"/>
      <c r="I69" s="655"/>
      <c r="J69" s="655"/>
      <c r="K69" s="655"/>
      <c r="L69" s="655"/>
      <c r="M69" s="655"/>
      <c r="N69" s="655"/>
      <c r="O69" s="655"/>
      <c r="P69" s="655"/>
      <c r="Q69" s="655"/>
      <c r="R69" s="413"/>
      <c r="S69" s="413"/>
      <c r="T69" s="93"/>
      <c r="U69" s="93"/>
      <c r="V69" s="93"/>
      <c r="W69" s="93"/>
      <c r="X69" s="93"/>
      <c r="Y69" s="93"/>
      <c r="Z69" s="93"/>
      <c r="AA69" s="93"/>
      <c r="AB69" s="93"/>
      <c r="AC69" s="93"/>
      <c r="AD69" s="93"/>
      <c r="AE69" s="93"/>
      <c r="AF69" s="93"/>
      <c r="AG69" s="93"/>
      <c r="AH69" s="93"/>
      <c r="AI69" s="93"/>
      <c r="AJ69" s="93"/>
      <c r="AK69" s="93"/>
      <c r="AL69" s="93"/>
      <c r="AM69" s="93"/>
      <c r="AN69" s="93"/>
      <c r="AO69" s="93"/>
      <c r="AP69" s="93"/>
      <c r="AQ69" s="93"/>
      <c r="AR69" s="93"/>
      <c r="AS69" s="93"/>
      <c r="AT69" s="93"/>
      <c r="AU69" s="93"/>
      <c r="AV69" s="93"/>
      <c r="AW69" s="93"/>
      <c r="AX69" s="93"/>
      <c r="AY69" s="93"/>
      <c r="AZ69" s="93"/>
      <c r="BA69" s="93"/>
      <c r="BB69" s="93"/>
      <c r="BC69" s="93"/>
      <c r="BD69" s="93"/>
      <c r="BE69" s="93"/>
      <c r="BF69" s="93"/>
      <c r="BG69" s="93"/>
      <c r="BH69" s="93"/>
      <c r="BI69" s="93"/>
      <c r="BJ69" s="93"/>
      <c r="BK69" s="93"/>
      <c r="BL69" s="93"/>
      <c r="BM69" s="93"/>
      <c r="BN69" s="93"/>
    </row>
    <row r="70" spans="1:66" ht="15.75">
      <c r="A70" s="413"/>
      <c r="B70" s="655"/>
      <c r="C70" s="655"/>
      <c r="D70" s="655"/>
      <c r="E70" s="655"/>
      <c r="F70" s="655"/>
      <c r="G70" s="655"/>
      <c r="H70" s="655"/>
      <c r="I70" s="655"/>
      <c r="J70" s="655"/>
      <c r="K70" s="655"/>
      <c r="L70" s="655"/>
      <c r="M70" s="655"/>
      <c r="N70" s="655"/>
      <c r="O70" s="655"/>
      <c r="P70" s="655"/>
      <c r="Q70" s="655"/>
      <c r="R70" s="413"/>
      <c r="S70" s="413"/>
      <c r="T70" s="93"/>
      <c r="U70" s="93"/>
      <c r="V70" s="93"/>
      <c r="W70" s="93"/>
      <c r="X70" s="93"/>
      <c r="Y70" s="93"/>
      <c r="Z70" s="93"/>
      <c r="AA70" s="93"/>
      <c r="AB70" s="93"/>
      <c r="AC70" s="93"/>
      <c r="AD70" s="93"/>
      <c r="AE70" s="93"/>
      <c r="AF70" s="93"/>
      <c r="AG70" s="93"/>
      <c r="AH70" s="93"/>
      <c r="AI70" s="93"/>
      <c r="AJ70" s="93"/>
      <c r="AK70" s="93"/>
      <c r="AL70" s="93"/>
      <c r="AM70" s="93"/>
      <c r="AN70" s="93"/>
      <c r="AO70" s="93"/>
      <c r="AP70" s="93"/>
      <c r="AQ70" s="93"/>
      <c r="AR70" s="93"/>
      <c r="AS70" s="93"/>
      <c r="AT70" s="93"/>
      <c r="AU70" s="93"/>
      <c r="AV70" s="93"/>
      <c r="AW70" s="93"/>
      <c r="AX70" s="93"/>
      <c r="AY70" s="93"/>
      <c r="AZ70" s="93"/>
      <c r="BA70" s="93"/>
      <c r="BB70" s="93"/>
      <c r="BC70" s="93"/>
      <c r="BD70" s="93"/>
      <c r="BE70" s="93"/>
      <c r="BF70" s="93"/>
      <c r="BG70" s="93"/>
      <c r="BH70" s="93"/>
      <c r="BI70" s="93"/>
      <c r="BJ70" s="93"/>
      <c r="BK70" s="93"/>
      <c r="BL70" s="93"/>
      <c r="BM70" s="93"/>
      <c r="BN70" s="93"/>
    </row>
    <row r="71" spans="1:66" ht="15.75">
      <c r="A71" s="413"/>
      <c r="B71" s="655"/>
      <c r="C71" s="655"/>
      <c r="D71" s="655"/>
      <c r="E71" s="655"/>
      <c r="F71" s="655"/>
      <c r="G71" s="655"/>
      <c r="H71" s="655"/>
      <c r="I71" s="655"/>
      <c r="J71" s="655"/>
      <c r="K71" s="655"/>
      <c r="L71" s="655"/>
      <c r="M71" s="655"/>
      <c r="N71" s="655"/>
      <c r="O71" s="655"/>
      <c r="P71" s="655"/>
      <c r="Q71" s="655"/>
      <c r="R71" s="413"/>
      <c r="S71" s="413"/>
      <c r="T71" s="93"/>
      <c r="U71" s="93"/>
      <c r="V71" s="93"/>
      <c r="W71" s="93"/>
      <c r="X71" s="93"/>
      <c r="Y71" s="93"/>
      <c r="Z71" s="93"/>
      <c r="AA71" s="93"/>
      <c r="AB71" s="93"/>
      <c r="AC71" s="93"/>
      <c r="AD71" s="93"/>
      <c r="AE71" s="93"/>
      <c r="AF71" s="93"/>
      <c r="AG71" s="93"/>
      <c r="AH71" s="93"/>
      <c r="AI71" s="93"/>
      <c r="AJ71" s="93"/>
      <c r="AK71" s="93"/>
      <c r="AL71" s="93"/>
      <c r="AM71" s="93"/>
      <c r="AN71" s="93"/>
      <c r="AO71" s="93"/>
      <c r="AP71" s="93"/>
      <c r="AQ71" s="93"/>
      <c r="AR71" s="93"/>
      <c r="AS71" s="93"/>
      <c r="AT71" s="93"/>
      <c r="AU71" s="93"/>
      <c r="AV71" s="93"/>
      <c r="AW71" s="93"/>
      <c r="AX71" s="93"/>
      <c r="AY71" s="93"/>
      <c r="AZ71" s="93"/>
      <c r="BA71" s="93"/>
      <c r="BB71" s="93"/>
      <c r="BC71" s="93"/>
      <c r="BD71" s="93"/>
      <c r="BE71" s="93"/>
      <c r="BF71" s="93"/>
      <c r="BG71" s="93"/>
      <c r="BH71" s="93"/>
      <c r="BI71" s="93"/>
      <c r="BJ71" s="93"/>
      <c r="BK71" s="93"/>
      <c r="BL71" s="93"/>
      <c r="BM71" s="93"/>
      <c r="BN71" s="93"/>
    </row>
    <row r="72" spans="1:66" ht="15.75">
      <c r="A72" s="413"/>
      <c r="B72" s="656" t="s">
        <v>206</v>
      </c>
      <c r="C72" s="656"/>
      <c r="D72" s="656"/>
      <c r="E72" s="656"/>
      <c r="F72" s="656"/>
      <c r="G72" s="656"/>
      <c r="H72" s="656"/>
      <c r="I72" s="656"/>
      <c r="J72" s="656"/>
      <c r="K72" s="656"/>
      <c r="L72" s="656"/>
      <c r="M72" s="656"/>
      <c r="N72" s="656"/>
      <c r="O72" s="656"/>
      <c r="P72" s="656"/>
      <c r="Q72" s="656"/>
      <c r="R72" s="413"/>
      <c r="S72" s="413"/>
      <c r="T72" s="93"/>
      <c r="U72" s="93"/>
      <c r="V72" s="93"/>
      <c r="W72" s="93"/>
      <c r="X72" s="93"/>
      <c r="Y72" s="93"/>
      <c r="Z72" s="93"/>
      <c r="AA72" s="93"/>
      <c r="AB72" s="93"/>
      <c r="AC72" s="93"/>
      <c r="AD72" s="93"/>
      <c r="AE72" s="93"/>
      <c r="AF72" s="93"/>
      <c r="AG72" s="93"/>
      <c r="AH72" s="93"/>
      <c r="AI72" s="93"/>
      <c r="AJ72" s="93"/>
      <c r="AK72" s="93"/>
      <c r="AL72" s="93"/>
      <c r="AM72" s="93"/>
      <c r="AN72" s="93"/>
      <c r="AO72" s="93"/>
      <c r="AP72" s="93"/>
      <c r="AQ72" s="93"/>
      <c r="AR72" s="93"/>
      <c r="AS72" s="93"/>
      <c r="AT72" s="93"/>
      <c r="AU72" s="93"/>
      <c r="AV72" s="93"/>
      <c r="AW72" s="93"/>
      <c r="AX72" s="93"/>
      <c r="AY72" s="93"/>
      <c r="AZ72" s="93"/>
      <c r="BA72" s="93"/>
      <c r="BB72" s="93"/>
      <c r="BC72" s="93"/>
      <c r="BD72" s="93"/>
      <c r="BE72" s="93"/>
      <c r="BF72" s="93"/>
      <c r="BG72" s="93"/>
      <c r="BH72" s="93"/>
      <c r="BI72" s="93"/>
      <c r="BJ72" s="93"/>
      <c r="BK72" s="93"/>
      <c r="BL72" s="93"/>
      <c r="BM72" s="93"/>
      <c r="BN72" s="93"/>
    </row>
  </sheetData>
  <mergeCells count="83">
    <mergeCell ref="O9:O11"/>
    <mergeCell ref="B6:Q6"/>
    <mergeCell ref="B7:Q7"/>
    <mergeCell ref="B9:B11"/>
    <mergeCell ref="C9:C11"/>
    <mergeCell ref="D9:D11"/>
    <mergeCell ref="E9:E11"/>
    <mergeCell ref="F9:F11"/>
    <mergeCell ref="G9:G11"/>
    <mergeCell ref="H9:H11"/>
    <mergeCell ref="I9:I11"/>
    <mergeCell ref="J9:J11"/>
    <mergeCell ref="K9:K11"/>
    <mergeCell ref="L9:L11"/>
    <mergeCell ref="M9:M11"/>
    <mergeCell ref="N9:N11"/>
    <mergeCell ref="Q9:Q11"/>
    <mergeCell ref="T9:W9"/>
    <mergeCell ref="X9:AA9"/>
    <mergeCell ref="AB9:AE9"/>
    <mergeCell ref="AF9:AI9"/>
    <mergeCell ref="AC10:AC11"/>
    <mergeCell ref="AD10:AE10"/>
    <mergeCell ref="AF10:AF11"/>
    <mergeCell ref="AG10:AG11"/>
    <mergeCell ref="BH9:BK9"/>
    <mergeCell ref="BL9:BN9"/>
    <mergeCell ref="R10:S10"/>
    <mergeCell ref="T10:T11"/>
    <mergeCell ref="U10:U11"/>
    <mergeCell ref="V10:W10"/>
    <mergeCell ref="X10:X11"/>
    <mergeCell ref="Y10:Y11"/>
    <mergeCell ref="Z10:AA10"/>
    <mergeCell ref="AB10:AB11"/>
    <mergeCell ref="AJ9:AM9"/>
    <mergeCell ref="AN9:AQ9"/>
    <mergeCell ref="AR9:AU9"/>
    <mergeCell ref="AV9:AY9"/>
    <mergeCell ref="AZ9:BC9"/>
    <mergeCell ref="BD9:BG9"/>
    <mergeCell ref="B64:C64"/>
    <mergeCell ref="P64:Q64"/>
    <mergeCell ref="BF10:BG10"/>
    <mergeCell ref="BH10:BH11"/>
    <mergeCell ref="BI10:BI11"/>
    <mergeCell ref="AX10:AY10"/>
    <mergeCell ref="AZ10:AZ11"/>
    <mergeCell ref="BA10:BA11"/>
    <mergeCell ref="BB10:BC10"/>
    <mergeCell ref="BD10:BD11"/>
    <mergeCell ref="BE10:BE11"/>
    <mergeCell ref="AP10:AQ10"/>
    <mergeCell ref="AR10:AR11"/>
    <mergeCell ref="AS10:AS11"/>
    <mergeCell ref="AT10:AU10"/>
    <mergeCell ref="AV10:AV11"/>
    <mergeCell ref="BN10:BN11"/>
    <mergeCell ref="B60:C60"/>
    <mergeCell ref="P62:Q62"/>
    <mergeCell ref="B63:C63"/>
    <mergeCell ref="P63:Q63"/>
    <mergeCell ref="BJ10:BK10"/>
    <mergeCell ref="BL10:BL11"/>
    <mergeCell ref="BM10:BM11"/>
    <mergeCell ref="AW10:AW11"/>
    <mergeCell ref="AH10:AI10"/>
    <mergeCell ref="AJ10:AJ11"/>
    <mergeCell ref="AK10:AK11"/>
    <mergeCell ref="AL10:AM10"/>
    <mergeCell ref="AN10:AN11"/>
    <mergeCell ref="AO10:AO11"/>
    <mergeCell ref="P9:P11"/>
    <mergeCell ref="B69:Q69"/>
    <mergeCell ref="B70:Q70"/>
    <mergeCell ref="B71:Q71"/>
    <mergeCell ref="B72:Q72"/>
    <mergeCell ref="B65:C65"/>
    <mergeCell ref="P65:Q65"/>
    <mergeCell ref="B66:C66"/>
    <mergeCell ref="P66:Q66"/>
    <mergeCell ref="B67:Q67"/>
    <mergeCell ref="B68:Q68"/>
  </mergeCells>
  <pageMargins left="0.7" right="0.7" top="0.75" bottom="0.75" header="0.3" footer="0.3"/>
  <pageSetup paperSize="9" scale="71" orientation="portrait" horizontalDpi="4294967293" verticalDpi="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33"/>
  <sheetViews>
    <sheetView topLeftCell="A21" workbookViewId="0">
      <selection activeCell="E40" sqref="E40"/>
    </sheetView>
  </sheetViews>
  <sheetFormatPr defaultRowHeight="12.75"/>
  <cols>
    <col min="1" max="1" width="9.140625" style="379"/>
    <col min="2" max="2" width="5" style="379" customWidth="1"/>
    <col min="3" max="3" width="10.28515625" style="379" customWidth="1"/>
    <col min="4" max="4" width="26" style="379" customWidth="1"/>
    <col min="5" max="5" width="19.42578125" style="379" customWidth="1"/>
    <col min="6" max="7" width="9.140625" style="379"/>
    <col min="8" max="8" width="11.85546875" style="379" customWidth="1"/>
    <col min="9" max="16384" width="9.140625" style="379"/>
  </cols>
  <sheetData>
    <row r="1" spans="2:8" ht="15.75">
      <c r="B1" s="654" t="s">
        <v>385</v>
      </c>
      <c r="C1" s="654"/>
      <c r="D1" s="654"/>
      <c r="E1" s="654"/>
    </row>
    <row r="2" spans="2:8" ht="15.75">
      <c r="B2" s="654" t="s">
        <v>158</v>
      </c>
      <c r="C2" s="654"/>
      <c r="D2" s="654"/>
      <c r="E2" s="654"/>
    </row>
    <row r="3" spans="2:8" ht="15.75">
      <c r="B3" s="654" t="s">
        <v>401</v>
      </c>
      <c r="C3" s="654"/>
      <c r="D3" s="654"/>
      <c r="E3" s="654"/>
    </row>
    <row r="4" spans="2:8" ht="15.75">
      <c r="C4" s="380"/>
      <c r="D4" s="380"/>
      <c r="E4" s="380"/>
    </row>
    <row r="5" spans="2:8" ht="19.5" customHeight="1">
      <c r="B5" s="374" t="s">
        <v>0</v>
      </c>
      <c r="C5" s="374" t="s">
        <v>418</v>
      </c>
      <c r="D5" s="374" t="s">
        <v>219</v>
      </c>
      <c r="E5" s="374" t="s">
        <v>434</v>
      </c>
    </row>
    <row r="6" spans="2:8" ht="15">
      <c r="B6" s="375">
        <v>1</v>
      </c>
      <c r="C6" s="376">
        <v>44197</v>
      </c>
      <c r="D6" s="375" t="s">
        <v>243</v>
      </c>
      <c r="E6" s="377">
        <f>(H6*1%)</f>
        <v>30000</v>
      </c>
      <c r="H6" s="377">
        <v>3000000</v>
      </c>
    </row>
    <row r="7" spans="2:8" ht="15">
      <c r="B7" s="375">
        <v>2</v>
      </c>
      <c r="C7" s="376">
        <v>44197</v>
      </c>
      <c r="D7" s="375" t="s">
        <v>306</v>
      </c>
      <c r="E7" s="377">
        <f t="shared" ref="E7:E32" si="0">(H7*1%)</f>
        <v>30000</v>
      </c>
      <c r="H7" s="377">
        <v>3000000</v>
      </c>
    </row>
    <row r="8" spans="2:8" ht="15">
      <c r="B8" s="375">
        <v>3</v>
      </c>
      <c r="C8" s="376">
        <v>44228</v>
      </c>
      <c r="D8" s="375" t="s">
        <v>156</v>
      </c>
      <c r="E8" s="377">
        <f t="shared" si="0"/>
        <v>40000</v>
      </c>
      <c r="H8" s="377">
        <v>4000000</v>
      </c>
    </row>
    <row r="9" spans="2:8" ht="15">
      <c r="B9" s="375">
        <v>4</v>
      </c>
      <c r="C9" s="376">
        <v>44228</v>
      </c>
      <c r="D9" s="375" t="s">
        <v>337</v>
      </c>
      <c r="E9" s="377">
        <f t="shared" si="0"/>
        <v>30000</v>
      </c>
      <c r="H9" s="377">
        <v>3000000</v>
      </c>
    </row>
    <row r="10" spans="2:8" ht="15">
      <c r="B10" s="375">
        <v>5</v>
      </c>
      <c r="C10" s="376">
        <v>44256</v>
      </c>
      <c r="D10" s="375" t="s">
        <v>250</v>
      </c>
      <c r="E10" s="377">
        <f t="shared" si="0"/>
        <v>30000</v>
      </c>
      <c r="H10" s="377">
        <v>3000000</v>
      </c>
    </row>
    <row r="11" spans="2:8" ht="15">
      <c r="B11" s="375">
        <v>6</v>
      </c>
      <c r="C11" s="376">
        <v>44256</v>
      </c>
      <c r="D11" s="375" t="s">
        <v>314</v>
      </c>
      <c r="E11" s="377">
        <f t="shared" si="0"/>
        <v>30000</v>
      </c>
      <c r="H11" s="377">
        <v>3000000</v>
      </c>
    </row>
    <row r="12" spans="2:8" ht="15">
      <c r="B12" s="375">
        <v>7</v>
      </c>
      <c r="C12" s="376">
        <v>44256</v>
      </c>
      <c r="D12" s="375" t="s">
        <v>273</v>
      </c>
      <c r="E12" s="377">
        <f t="shared" si="0"/>
        <v>20000</v>
      </c>
      <c r="H12" s="377">
        <v>2000000</v>
      </c>
    </row>
    <row r="13" spans="2:8" ht="15">
      <c r="B13" s="375">
        <v>8</v>
      </c>
      <c r="C13" s="376">
        <v>44287</v>
      </c>
      <c r="D13" s="375" t="s">
        <v>313</v>
      </c>
      <c r="E13" s="377">
        <f t="shared" si="0"/>
        <v>10000</v>
      </c>
      <c r="H13" s="377">
        <v>1000000</v>
      </c>
    </row>
    <row r="14" spans="2:8" ht="15">
      <c r="B14" s="375">
        <v>9</v>
      </c>
      <c r="C14" s="376">
        <v>44287</v>
      </c>
      <c r="D14" s="375" t="s">
        <v>420</v>
      </c>
      <c r="E14" s="377">
        <f t="shared" si="0"/>
        <v>20000</v>
      </c>
      <c r="H14" s="377">
        <v>2000000</v>
      </c>
    </row>
    <row r="15" spans="2:8" ht="15">
      <c r="B15" s="375">
        <v>10</v>
      </c>
      <c r="C15" s="376">
        <v>44287</v>
      </c>
      <c r="D15" s="375" t="s">
        <v>336</v>
      </c>
      <c r="E15" s="377">
        <f t="shared" si="0"/>
        <v>50000</v>
      </c>
      <c r="H15" s="377">
        <v>5000000</v>
      </c>
    </row>
    <row r="16" spans="2:8" ht="15">
      <c r="B16" s="375">
        <v>11</v>
      </c>
      <c r="C16" s="376">
        <v>44317</v>
      </c>
      <c r="D16" s="375" t="s">
        <v>421</v>
      </c>
      <c r="E16" s="377">
        <f t="shared" si="0"/>
        <v>50000</v>
      </c>
      <c r="H16" s="377">
        <v>5000000</v>
      </c>
    </row>
    <row r="17" spans="2:8" ht="15">
      <c r="B17" s="375">
        <v>12</v>
      </c>
      <c r="C17" s="376">
        <v>44348</v>
      </c>
      <c r="D17" s="375" t="s">
        <v>310</v>
      </c>
      <c r="E17" s="377">
        <f t="shared" si="0"/>
        <v>20000</v>
      </c>
      <c r="H17" s="377">
        <v>2000000</v>
      </c>
    </row>
    <row r="18" spans="2:8" ht="15">
      <c r="B18" s="375">
        <v>13</v>
      </c>
      <c r="C18" s="376">
        <v>44348</v>
      </c>
      <c r="D18" s="375" t="s">
        <v>260</v>
      </c>
      <c r="E18" s="377">
        <f t="shared" si="0"/>
        <v>20000</v>
      </c>
      <c r="H18" s="377">
        <v>2000000</v>
      </c>
    </row>
    <row r="19" spans="2:8" ht="15">
      <c r="B19" s="375">
        <v>14</v>
      </c>
      <c r="C19" s="376">
        <v>44348</v>
      </c>
      <c r="D19" s="375" t="s">
        <v>393</v>
      </c>
      <c r="E19" s="377">
        <f t="shared" si="0"/>
        <v>20000</v>
      </c>
      <c r="H19" s="377">
        <v>2000000</v>
      </c>
    </row>
    <row r="20" spans="2:8" ht="15">
      <c r="B20" s="375">
        <v>15</v>
      </c>
      <c r="C20" s="376">
        <v>44348</v>
      </c>
      <c r="D20" s="375" t="s">
        <v>270</v>
      </c>
      <c r="E20" s="377">
        <f t="shared" si="0"/>
        <v>20000</v>
      </c>
      <c r="H20" s="377">
        <v>2000000</v>
      </c>
    </row>
    <row r="21" spans="2:8" ht="15">
      <c r="B21" s="375">
        <v>16</v>
      </c>
      <c r="C21" s="376">
        <v>44378</v>
      </c>
      <c r="D21" s="375" t="s">
        <v>269</v>
      </c>
      <c r="E21" s="377">
        <f t="shared" si="0"/>
        <v>50000</v>
      </c>
      <c r="H21" s="377">
        <v>5000000</v>
      </c>
    </row>
    <row r="22" spans="2:8" ht="15">
      <c r="B22" s="375">
        <v>17</v>
      </c>
      <c r="C22" s="376">
        <v>44378</v>
      </c>
      <c r="D22" s="375" t="s">
        <v>422</v>
      </c>
      <c r="E22" s="377">
        <f t="shared" si="0"/>
        <v>20000</v>
      </c>
      <c r="H22" s="377">
        <v>2000000</v>
      </c>
    </row>
    <row r="23" spans="2:8" ht="15">
      <c r="B23" s="375">
        <v>18</v>
      </c>
      <c r="C23" s="376">
        <v>44378</v>
      </c>
      <c r="D23" s="375" t="s">
        <v>338</v>
      </c>
      <c r="E23" s="377">
        <f t="shared" si="0"/>
        <v>20000</v>
      </c>
      <c r="H23" s="377">
        <v>2000000</v>
      </c>
    </row>
    <row r="24" spans="2:8" ht="15">
      <c r="B24" s="375">
        <v>19</v>
      </c>
      <c r="C24" s="376">
        <v>44409</v>
      </c>
      <c r="D24" s="375" t="s">
        <v>309</v>
      </c>
      <c r="E24" s="377">
        <f t="shared" si="0"/>
        <v>50000</v>
      </c>
      <c r="H24" s="377">
        <v>5000000</v>
      </c>
    </row>
    <row r="25" spans="2:8" ht="15">
      <c r="B25" s="375">
        <v>20</v>
      </c>
      <c r="C25" s="376">
        <v>44409</v>
      </c>
      <c r="D25" s="375" t="s">
        <v>244</v>
      </c>
      <c r="E25" s="377">
        <f t="shared" si="0"/>
        <v>30000</v>
      </c>
      <c r="H25" s="377">
        <v>3000000</v>
      </c>
    </row>
    <row r="26" spans="2:8" ht="15">
      <c r="B26" s="375">
        <v>21</v>
      </c>
      <c r="C26" s="376">
        <v>44409</v>
      </c>
      <c r="D26" s="375" t="s">
        <v>423</v>
      </c>
      <c r="E26" s="377">
        <f t="shared" si="0"/>
        <v>20000</v>
      </c>
      <c r="H26" s="377">
        <v>2000000</v>
      </c>
    </row>
    <row r="27" spans="2:8" ht="15">
      <c r="B27" s="375">
        <v>22</v>
      </c>
      <c r="C27" s="376">
        <v>44440</v>
      </c>
      <c r="D27" s="375" t="s">
        <v>156</v>
      </c>
      <c r="E27" s="377">
        <f t="shared" si="0"/>
        <v>50000</v>
      </c>
      <c r="H27" s="377">
        <v>5000000</v>
      </c>
    </row>
    <row r="28" spans="2:8" ht="15">
      <c r="B28" s="375">
        <v>23</v>
      </c>
      <c r="C28" s="376">
        <v>44470</v>
      </c>
      <c r="D28" s="375" t="s">
        <v>308</v>
      </c>
      <c r="E28" s="377">
        <f t="shared" si="0"/>
        <v>40000</v>
      </c>
      <c r="H28" s="377">
        <v>4000000</v>
      </c>
    </row>
    <row r="29" spans="2:8" ht="15">
      <c r="B29" s="375">
        <v>24</v>
      </c>
      <c r="C29" s="376">
        <v>44470</v>
      </c>
      <c r="D29" s="375" t="s">
        <v>271</v>
      </c>
      <c r="E29" s="377">
        <f t="shared" si="0"/>
        <v>10000</v>
      </c>
      <c r="H29" s="377">
        <v>1000000</v>
      </c>
    </row>
    <row r="30" spans="2:8" ht="15">
      <c r="B30" s="375">
        <v>25</v>
      </c>
      <c r="C30" s="376">
        <v>44470</v>
      </c>
      <c r="D30" s="375" t="s">
        <v>424</v>
      </c>
      <c r="E30" s="377">
        <f t="shared" si="0"/>
        <v>50000</v>
      </c>
      <c r="H30" s="377">
        <v>5000000</v>
      </c>
    </row>
    <row r="31" spans="2:8" ht="15">
      <c r="B31" s="375">
        <v>26</v>
      </c>
      <c r="C31" s="376">
        <v>44501</v>
      </c>
      <c r="D31" s="375" t="s">
        <v>243</v>
      </c>
      <c r="E31" s="377">
        <f t="shared" si="0"/>
        <v>40000</v>
      </c>
      <c r="H31" s="377">
        <v>4000000</v>
      </c>
    </row>
    <row r="32" spans="2:8" ht="15">
      <c r="B32" s="375">
        <v>27</v>
      </c>
      <c r="C32" s="376">
        <v>44531</v>
      </c>
      <c r="D32" s="375" t="s">
        <v>306</v>
      </c>
      <c r="E32" s="377">
        <f t="shared" si="0"/>
        <v>30000</v>
      </c>
      <c r="H32" s="377">
        <v>3000000</v>
      </c>
    </row>
    <row r="33" spans="2:5" ht="15">
      <c r="B33" s="677" t="s">
        <v>98</v>
      </c>
      <c r="C33" s="678"/>
      <c r="D33" s="679"/>
      <c r="E33" s="378">
        <f>SUM(E6:E32)</f>
        <v>830000</v>
      </c>
    </row>
  </sheetData>
  <mergeCells count="4">
    <mergeCell ref="B33:D33"/>
    <mergeCell ref="B1:E1"/>
    <mergeCell ref="B2:E2"/>
    <mergeCell ref="B3:E3"/>
  </mergeCells>
  <pageMargins left="0.7" right="0.7" top="0.75" bottom="0.75" header="0.3" footer="0.3"/>
  <pageSetup paperSize="9" fitToHeight="0" orientation="portrait" horizontalDpi="4294967293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D22"/>
  <sheetViews>
    <sheetView workbookViewId="0">
      <selection sqref="A1:E21"/>
    </sheetView>
  </sheetViews>
  <sheetFormatPr defaultColWidth="8.7109375" defaultRowHeight="20.100000000000001" customHeight="1"/>
  <cols>
    <col min="1" max="1" width="2.7109375" style="381" customWidth="1"/>
    <col min="2" max="2" width="15.7109375" style="381" customWidth="1"/>
    <col min="3" max="3" width="54.85546875" style="381" customWidth="1"/>
    <col min="4" max="4" width="25.7109375" style="381" customWidth="1"/>
    <col min="5" max="5" width="1.7109375" style="381" customWidth="1"/>
    <col min="6" max="16384" width="8.7109375" style="381"/>
  </cols>
  <sheetData>
    <row r="1" spans="2:4" ht="15.75">
      <c r="B1" s="681" t="s">
        <v>158</v>
      </c>
      <c r="C1" s="681"/>
      <c r="D1" s="681"/>
    </row>
    <row r="2" spans="2:4" ht="15.75">
      <c r="B2" s="681" t="s">
        <v>361</v>
      </c>
      <c r="C2" s="681"/>
      <c r="D2" s="681"/>
    </row>
    <row r="3" spans="2:4" ht="15.75">
      <c r="B3" s="681" t="s">
        <v>404</v>
      </c>
      <c r="C3" s="681"/>
      <c r="D3" s="681"/>
    </row>
    <row r="4" spans="2:4" ht="16.5" thickBot="1"/>
    <row r="5" spans="2:4" ht="15.75">
      <c r="B5" s="682" t="s">
        <v>362</v>
      </c>
      <c r="C5" s="684" t="s">
        <v>428</v>
      </c>
      <c r="D5" s="432" t="s">
        <v>14</v>
      </c>
    </row>
    <row r="6" spans="2:4" ht="16.5" thickBot="1">
      <c r="B6" s="683"/>
      <c r="C6" s="685"/>
      <c r="D6" s="433" t="s">
        <v>363</v>
      </c>
    </row>
    <row r="7" spans="2:4" ht="15.75">
      <c r="B7" s="434">
        <v>1</v>
      </c>
      <c r="C7" s="435" t="s">
        <v>429</v>
      </c>
      <c r="D7" s="436">
        <v>16767</v>
      </c>
    </row>
    <row r="8" spans="2:4" ht="15.75">
      <c r="B8" s="434">
        <v>2</v>
      </c>
      <c r="C8" s="382" t="s">
        <v>430</v>
      </c>
      <c r="D8" s="437">
        <v>58743</v>
      </c>
    </row>
    <row r="9" spans="2:4" ht="15.75">
      <c r="B9" s="434">
        <v>3</v>
      </c>
      <c r="C9" s="382" t="s">
        <v>431</v>
      </c>
      <c r="D9" s="437">
        <v>20000</v>
      </c>
    </row>
    <row r="10" spans="2:4" ht="15.75">
      <c r="B10" s="434">
        <v>4</v>
      </c>
      <c r="C10" s="382" t="s">
        <v>432</v>
      </c>
      <c r="D10" s="437">
        <v>5000</v>
      </c>
    </row>
    <row r="11" spans="2:4" ht="16.5" thickBot="1">
      <c r="B11" s="434">
        <v>5</v>
      </c>
      <c r="C11" s="382" t="s">
        <v>433</v>
      </c>
      <c r="D11" s="437">
        <v>15000</v>
      </c>
    </row>
    <row r="12" spans="2:4" ht="16.5" hidden="1" thickBot="1">
      <c r="B12" s="434">
        <v>9</v>
      </c>
      <c r="C12" s="382"/>
      <c r="D12" s="437"/>
    </row>
    <row r="13" spans="2:4" ht="16.5" hidden="1" thickBot="1">
      <c r="B13" s="434">
        <v>10</v>
      </c>
      <c r="C13" s="382"/>
      <c r="D13" s="437"/>
    </row>
    <row r="14" spans="2:4" ht="16.5" hidden="1" thickBot="1">
      <c r="B14" s="434">
        <v>11</v>
      </c>
      <c r="C14" s="382"/>
      <c r="D14" s="437"/>
    </row>
    <row r="15" spans="2:4" ht="16.5" hidden="1" thickBot="1">
      <c r="B15" s="434">
        <v>12</v>
      </c>
      <c r="C15" s="382"/>
      <c r="D15" s="437"/>
    </row>
    <row r="16" spans="2:4" ht="16.5" hidden="1" thickBot="1">
      <c r="B16" s="434">
        <v>13</v>
      </c>
      <c r="C16" s="382"/>
      <c r="D16" s="437"/>
    </row>
    <row r="17" spans="2:4" ht="16.5" hidden="1" thickBot="1">
      <c r="B17" s="434">
        <v>14</v>
      </c>
      <c r="C17" s="382"/>
      <c r="D17" s="437"/>
    </row>
    <row r="18" spans="2:4" ht="16.5" hidden="1" thickBot="1">
      <c r="B18" s="434">
        <v>15</v>
      </c>
      <c r="C18" s="382"/>
      <c r="D18" s="437"/>
    </row>
    <row r="19" spans="2:4" ht="16.5" hidden="1" thickBot="1">
      <c r="B19" s="438">
        <v>16</v>
      </c>
      <c r="C19" s="439"/>
      <c r="D19" s="440"/>
    </row>
    <row r="20" spans="2:4" ht="16.5" thickBot="1">
      <c r="B20" s="441"/>
      <c r="C20" s="442" t="s">
        <v>14</v>
      </c>
      <c r="D20" s="443">
        <f>SUM(D7:D11)</f>
        <v>115510</v>
      </c>
    </row>
    <row r="21" spans="2:4" ht="16.5" thickTop="1">
      <c r="B21" s="444"/>
      <c r="C21" s="445"/>
      <c r="D21" s="446"/>
    </row>
    <row r="22" spans="2:4" ht="15.75">
      <c r="B22" s="680"/>
      <c r="C22" s="680"/>
      <c r="D22" s="447"/>
    </row>
  </sheetData>
  <mergeCells count="6">
    <mergeCell ref="B22:C22"/>
    <mergeCell ref="B1:D1"/>
    <mergeCell ref="B2:D2"/>
    <mergeCell ref="B3:D3"/>
    <mergeCell ref="B5:B6"/>
    <mergeCell ref="C5:C6"/>
  </mergeCells>
  <pageMargins left="0.7" right="0.7" top="0.75" bottom="0.75" header="0.3" footer="0.3"/>
  <pageSetup paperSize="9" scale="88" fitToHeight="0" orientation="portrait" horizontalDpi="4294967293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N53"/>
  <sheetViews>
    <sheetView topLeftCell="B1" workbookViewId="0">
      <selection activeCell="E17" sqref="E17"/>
    </sheetView>
  </sheetViews>
  <sheetFormatPr defaultColWidth="8.7109375" defaultRowHeight="15.75"/>
  <cols>
    <col min="1" max="1" width="2.7109375" style="405" customWidth="1"/>
    <col min="2" max="2" width="13.7109375" style="405" customWidth="1"/>
    <col min="3" max="3" width="30.7109375" style="405" customWidth="1"/>
    <col min="4" max="6" width="18.7109375" style="405" customWidth="1"/>
    <col min="7" max="7" width="1.7109375" style="405" customWidth="1"/>
    <col min="8" max="13" width="8.7109375" style="405"/>
    <col min="14" max="14" width="14" style="405" customWidth="1"/>
    <col min="15" max="256" width="8.7109375" style="405"/>
    <col min="257" max="257" width="2.7109375" style="405" customWidth="1"/>
    <col min="258" max="258" width="13.7109375" style="405" customWidth="1"/>
    <col min="259" max="259" width="30.7109375" style="405" customWidth="1"/>
    <col min="260" max="262" width="18.7109375" style="405" customWidth="1"/>
    <col min="263" max="263" width="1.7109375" style="405" customWidth="1"/>
    <col min="264" max="269" width="8.7109375" style="405"/>
    <col min="270" max="270" width="14" style="405" customWidth="1"/>
    <col min="271" max="512" width="8.7109375" style="405"/>
    <col min="513" max="513" width="2.7109375" style="405" customWidth="1"/>
    <col min="514" max="514" width="13.7109375" style="405" customWidth="1"/>
    <col min="515" max="515" width="30.7109375" style="405" customWidth="1"/>
    <col min="516" max="518" width="18.7109375" style="405" customWidth="1"/>
    <col min="519" max="519" width="1.7109375" style="405" customWidth="1"/>
    <col min="520" max="525" width="8.7109375" style="405"/>
    <col min="526" max="526" width="14" style="405" customWidth="1"/>
    <col min="527" max="768" width="8.7109375" style="405"/>
    <col min="769" max="769" width="2.7109375" style="405" customWidth="1"/>
    <col min="770" max="770" width="13.7109375" style="405" customWidth="1"/>
    <col min="771" max="771" width="30.7109375" style="405" customWidth="1"/>
    <col min="772" max="774" width="18.7109375" style="405" customWidth="1"/>
    <col min="775" max="775" width="1.7109375" style="405" customWidth="1"/>
    <col min="776" max="781" width="8.7109375" style="405"/>
    <col min="782" max="782" width="14" style="405" customWidth="1"/>
    <col min="783" max="1024" width="8.7109375" style="405"/>
    <col min="1025" max="1025" width="2.7109375" style="405" customWidth="1"/>
    <col min="1026" max="1026" width="13.7109375" style="405" customWidth="1"/>
    <col min="1027" max="1027" width="30.7109375" style="405" customWidth="1"/>
    <col min="1028" max="1030" width="18.7109375" style="405" customWidth="1"/>
    <col min="1031" max="1031" width="1.7109375" style="405" customWidth="1"/>
    <col min="1032" max="1037" width="8.7109375" style="405"/>
    <col min="1038" max="1038" width="14" style="405" customWidth="1"/>
    <col min="1039" max="1280" width="8.7109375" style="405"/>
    <col min="1281" max="1281" width="2.7109375" style="405" customWidth="1"/>
    <col min="1282" max="1282" width="13.7109375" style="405" customWidth="1"/>
    <col min="1283" max="1283" width="30.7109375" style="405" customWidth="1"/>
    <col min="1284" max="1286" width="18.7109375" style="405" customWidth="1"/>
    <col min="1287" max="1287" width="1.7109375" style="405" customWidth="1"/>
    <col min="1288" max="1293" width="8.7109375" style="405"/>
    <col min="1294" max="1294" width="14" style="405" customWidth="1"/>
    <col min="1295" max="1536" width="8.7109375" style="405"/>
    <col min="1537" max="1537" width="2.7109375" style="405" customWidth="1"/>
    <col min="1538" max="1538" width="13.7109375" style="405" customWidth="1"/>
    <col min="1539" max="1539" width="30.7109375" style="405" customWidth="1"/>
    <col min="1540" max="1542" width="18.7109375" style="405" customWidth="1"/>
    <col min="1543" max="1543" width="1.7109375" style="405" customWidth="1"/>
    <col min="1544" max="1549" width="8.7109375" style="405"/>
    <col min="1550" max="1550" width="14" style="405" customWidth="1"/>
    <col min="1551" max="1792" width="8.7109375" style="405"/>
    <col min="1793" max="1793" width="2.7109375" style="405" customWidth="1"/>
    <col min="1794" max="1794" width="13.7109375" style="405" customWidth="1"/>
    <col min="1795" max="1795" width="30.7109375" style="405" customWidth="1"/>
    <col min="1796" max="1798" width="18.7109375" style="405" customWidth="1"/>
    <col min="1799" max="1799" width="1.7109375" style="405" customWidth="1"/>
    <col min="1800" max="1805" width="8.7109375" style="405"/>
    <col min="1806" max="1806" width="14" style="405" customWidth="1"/>
    <col min="1807" max="2048" width="8.7109375" style="405"/>
    <col min="2049" max="2049" width="2.7109375" style="405" customWidth="1"/>
    <col min="2050" max="2050" width="13.7109375" style="405" customWidth="1"/>
    <col min="2051" max="2051" width="30.7109375" style="405" customWidth="1"/>
    <col min="2052" max="2054" width="18.7109375" style="405" customWidth="1"/>
    <col min="2055" max="2055" width="1.7109375" style="405" customWidth="1"/>
    <col min="2056" max="2061" width="8.7109375" style="405"/>
    <col min="2062" max="2062" width="14" style="405" customWidth="1"/>
    <col min="2063" max="2304" width="8.7109375" style="405"/>
    <col min="2305" max="2305" width="2.7109375" style="405" customWidth="1"/>
    <col min="2306" max="2306" width="13.7109375" style="405" customWidth="1"/>
    <col min="2307" max="2307" width="30.7109375" style="405" customWidth="1"/>
    <col min="2308" max="2310" width="18.7109375" style="405" customWidth="1"/>
    <col min="2311" max="2311" width="1.7109375" style="405" customWidth="1"/>
    <col min="2312" max="2317" width="8.7109375" style="405"/>
    <col min="2318" max="2318" width="14" style="405" customWidth="1"/>
    <col min="2319" max="2560" width="8.7109375" style="405"/>
    <col min="2561" max="2561" width="2.7109375" style="405" customWidth="1"/>
    <col min="2562" max="2562" width="13.7109375" style="405" customWidth="1"/>
    <col min="2563" max="2563" width="30.7109375" style="405" customWidth="1"/>
    <col min="2564" max="2566" width="18.7109375" style="405" customWidth="1"/>
    <col min="2567" max="2567" width="1.7109375" style="405" customWidth="1"/>
    <col min="2568" max="2573" width="8.7109375" style="405"/>
    <col min="2574" max="2574" width="14" style="405" customWidth="1"/>
    <col min="2575" max="2816" width="8.7109375" style="405"/>
    <col min="2817" max="2817" width="2.7109375" style="405" customWidth="1"/>
    <col min="2818" max="2818" width="13.7109375" style="405" customWidth="1"/>
    <col min="2819" max="2819" width="30.7109375" style="405" customWidth="1"/>
    <col min="2820" max="2822" width="18.7109375" style="405" customWidth="1"/>
    <col min="2823" max="2823" width="1.7109375" style="405" customWidth="1"/>
    <col min="2824" max="2829" width="8.7109375" style="405"/>
    <col min="2830" max="2830" width="14" style="405" customWidth="1"/>
    <col min="2831" max="3072" width="8.7109375" style="405"/>
    <col min="3073" max="3073" width="2.7109375" style="405" customWidth="1"/>
    <col min="3074" max="3074" width="13.7109375" style="405" customWidth="1"/>
    <col min="3075" max="3075" width="30.7109375" style="405" customWidth="1"/>
    <col min="3076" max="3078" width="18.7109375" style="405" customWidth="1"/>
    <col min="3079" max="3079" width="1.7109375" style="405" customWidth="1"/>
    <col min="3080" max="3085" width="8.7109375" style="405"/>
    <col min="3086" max="3086" width="14" style="405" customWidth="1"/>
    <col min="3087" max="3328" width="8.7109375" style="405"/>
    <col min="3329" max="3329" width="2.7109375" style="405" customWidth="1"/>
    <col min="3330" max="3330" width="13.7109375" style="405" customWidth="1"/>
    <col min="3331" max="3331" width="30.7109375" style="405" customWidth="1"/>
    <col min="3332" max="3334" width="18.7109375" style="405" customWidth="1"/>
    <col min="3335" max="3335" width="1.7109375" style="405" customWidth="1"/>
    <col min="3336" max="3341" width="8.7109375" style="405"/>
    <col min="3342" max="3342" width="14" style="405" customWidth="1"/>
    <col min="3343" max="3584" width="8.7109375" style="405"/>
    <col min="3585" max="3585" width="2.7109375" style="405" customWidth="1"/>
    <col min="3586" max="3586" width="13.7109375" style="405" customWidth="1"/>
    <col min="3587" max="3587" width="30.7109375" style="405" customWidth="1"/>
    <col min="3588" max="3590" width="18.7109375" style="405" customWidth="1"/>
    <col min="3591" max="3591" width="1.7109375" style="405" customWidth="1"/>
    <col min="3592" max="3597" width="8.7109375" style="405"/>
    <col min="3598" max="3598" width="14" style="405" customWidth="1"/>
    <col min="3599" max="3840" width="8.7109375" style="405"/>
    <col min="3841" max="3841" width="2.7109375" style="405" customWidth="1"/>
    <col min="3842" max="3842" width="13.7109375" style="405" customWidth="1"/>
    <col min="3843" max="3843" width="30.7109375" style="405" customWidth="1"/>
    <col min="3844" max="3846" width="18.7109375" style="405" customWidth="1"/>
    <col min="3847" max="3847" width="1.7109375" style="405" customWidth="1"/>
    <col min="3848" max="3853" width="8.7109375" style="405"/>
    <col min="3854" max="3854" width="14" style="405" customWidth="1"/>
    <col min="3855" max="4096" width="8.7109375" style="405"/>
    <col min="4097" max="4097" width="2.7109375" style="405" customWidth="1"/>
    <col min="4098" max="4098" width="13.7109375" style="405" customWidth="1"/>
    <col min="4099" max="4099" width="30.7109375" style="405" customWidth="1"/>
    <col min="4100" max="4102" width="18.7109375" style="405" customWidth="1"/>
    <col min="4103" max="4103" width="1.7109375" style="405" customWidth="1"/>
    <col min="4104" max="4109" width="8.7109375" style="405"/>
    <col min="4110" max="4110" width="14" style="405" customWidth="1"/>
    <col min="4111" max="4352" width="8.7109375" style="405"/>
    <col min="4353" max="4353" width="2.7109375" style="405" customWidth="1"/>
    <col min="4354" max="4354" width="13.7109375" style="405" customWidth="1"/>
    <col min="4355" max="4355" width="30.7109375" style="405" customWidth="1"/>
    <col min="4356" max="4358" width="18.7109375" style="405" customWidth="1"/>
    <col min="4359" max="4359" width="1.7109375" style="405" customWidth="1"/>
    <col min="4360" max="4365" width="8.7109375" style="405"/>
    <col min="4366" max="4366" width="14" style="405" customWidth="1"/>
    <col min="4367" max="4608" width="8.7109375" style="405"/>
    <col min="4609" max="4609" width="2.7109375" style="405" customWidth="1"/>
    <col min="4610" max="4610" width="13.7109375" style="405" customWidth="1"/>
    <col min="4611" max="4611" width="30.7109375" style="405" customWidth="1"/>
    <col min="4612" max="4614" width="18.7109375" style="405" customWidth="1"/>
    <col min="4615" max="4615" width="1.7109375" style="405" customWidth="1"/>
    <col min="4616" max="4621" width="8.7109375" style="405"/>
    <col min="4622" max="4622" width="14" style="405" customWidth="1"/>
    <col min="4623" max="4864" width="8.7109375" style="405"/>
    <col min="4865" max="4865" width="2.7109375" style="405" customWidth="1"/>
    <col min="4866" max="4866" width="13.7109375" style="405" customWidth="1"/>
    <col min="4867" max="4867" width="30.7109375" style="405" customWidth="1"/>
    <col min="4868" max="4870" width="18.7109375" style="405" customWidth="1"/>
    <col min="4871" max="4871" width="1.7109375" style="405" customWidth="1"/>
    <col min="4872" max="4877" width="8.7109375" style="405"/>
    <col min="4878" max="4878" width="14" style="405" customWidth="1"/>
    <col min="4879" max="5120" width="8.7109375" style="405"/>
    <col min="5121" max="5121" width="2.7109375" style="405" customWidth="1"/>
    <col min="5122" max="5122" width="13.7109375" style="405" customWidth="1"/>
    <col min="5123" max="5123" width="30.7109375" style="405" customWidth="1"/>
    <col min="5124" max="5126" width="18.7109375" style="405" customWidth="1"/>
    <col min="5127" max="5127" width="1.7109375" style="405" customWidth="1"/>
    <col min="5128" max="5133" width="8.7109375" style="405"/>
    <col min="5134" max="5134" width="14" style="405" customWidth="1"/>
    <col min="5135" max="5376" width="8.7109375" style="405"/>
    <col min="5377" max="5377" width="2.7109375" style="405" customWidth="1"/>
    <col min="5378" max="5378" width="13.7109375" style="405" customWidth="1"/>
    <col min="5379" max="5379" width="30.7109375" style="405" customWidth="1"/>
    <col min="5380" max="5382" width="18.7109375" style="405" customWidth="1"/>
    <col min="5383" max="5383" width="1.7109375" style="405" customWidth="1"/>
    <col min="5384" max="5389" width="8.7109375" style="405"/>
    <col min="5390" max="5390" width="14" style="405" customWidth="1"/>
    <col min="5391" max="5632" width="8.7109375" style="405"/>
    <col min="5633" max="5633" width="2.7109375" style="405" customWidth="1"/>
    <col min="5634" max="5634" width="13.7109375" style="405" customWidth="1"/>
    <col min="5635" max="5635" width="30.7109375" style="405" customWidth="1"/>
    <col min="5636" max="5638" width="18.7109375" style="405" customWidth="1"/>
    <col min="5639" max="5639" width="1.7109375" style="405" customWidth="1"/>
    <col min="5640" max="5645" width="8.7109375" style="405"/>
    <col min="5646" max="5646" width="14" style="405" customWidth="1"/>
    <col min="5647" max="5888" width="8.7109375" style="405"/>
    <col min="5889" max="5889" width="2.7109375" style="405" customWidth="1"/>
    <col min="5890" max="5890" width="13.7109375" style="405" customWidth="1"/>
    <col min="5891" max="5891" width="30.7109375" style="405" customWidth="1"/>
    <col min="5892" max="5894" width="18.7109375" style="405" customWidth="1"/>
    <col min="5895" max="5895" width="1.7109375" style="405" customWidth="1"/>
    <col min="5896" max="5901" width="8.7109375" style="405"/>
    <col min="5902" max="5902" width="14" style="405" customWidth="1"/>
    <col min="5903" max="6144" width="8.7109375" style="405"/>
    <col min="6145" max="6145" width="2.7109375" style="405" customWidth="1"/>
    <col min="6146" max="6146" width="13.7109375" style="405" customWidth="1"/>
    <col min="6147" max="6147" width="30.7109375" style="405" customWidth="1"/>
    <col min="6148" max="6150" width="18.7109375" style="405" customWidth="1"/>
    <col min="6151" max="6151" width="1.7109375" style="405" customWidth="1"/>
    <col min="6152" max="6157" width="8.7109375" style="405"/>
    <col min="6158" max="6158" width="14" style="405" customWidth="1"/>
    <col min="6159" max="6400" width="8.7109375" style="405"/>
    <col min="6401" max="6401" width="2.7109375" style="405" customWidth="1"/>
    <col min="6402" max="6402" width="13.7109375" style="405" customWidth="1"/>
    <col min="6403" max="6403" width="30.7109375" style="405" customWidth="1"/>
    <col min="6404" max="6406" width="18.7109375" style="405" customWidth="1"/>
    <col min="6407" max="6407" width="1.7109375" style="405" customWidth="1"/>
    <col min="6408" max="6413" width="8.7109375" style="405"/>
    <col min="6414" max="6414" width="14" style="405" customWidth="1"/>
    <col min="6415" max="6656" width="8.7109375" style="405"/>
    <col min="6657" max="6657" width="2.7109375" style="405" customWidth="1"/>
    <col min="6658" max="6658" width="13.7109375" style="405" customWidth="1"/>
    <col min="6659" max="6659" width="30.7109375" style="405" customWidth="1"/>
    <col min="6660" max="6662" width="18.7109375" style="405" customWidth="1"/>
    <col min="6663" max="6663" width="1.7109375" style="405" customWidth="1"/>
    <col min="6664" max="6669" width="8.7109375" style="405"/>
    <col min="6670" max="6670" width="14" style="405" customWidth="1"/>
    <col min="6671" max="6912" width="8.7109375" style="405"/>
    <col min="6913" max="6913" width="2.7109375" style="405" customWidth="1"/>
    <col min="6914" max="6914" width="13.7109375" style="405" customWidth="1"/>
    <col min="6915" max="6915" width="30.7109375" style="405" customWidth="1"/>
    <col min="6916" max="6918" width="18.7109375" style="405" customWidth="1"/>
    <col min="6919" max="6919" width="1.7109375" style="405" customWidth="1"/>
    <col min="6920" max="6925" width="8.7109375" style="405"/>
    <col min="6926" max="6926" width="14" style="405" customWidth="1"/>
    <col min="6927" max="7168" width="8.7109375" style="405"/>
    <col min="7169" max="7169" width="2.7109375" style="405" customWidth="1"/>
    <col min="7170" max="7170" width="13.7109375" style="405" customWidth="1"/>
    <col min="7171" max="7171" width="30.7109375" style="405" customWidth="1"/>
    <col min="7172" max="7174" width="18.7109375" style="405" customWidth="1"/>
    <col min="7175" max="7175" width="1.7109375" style="405" customWidth="1"/>
    <col min="7176" max="7181" width="8.7109375" style="405"/>
    <col min="7182" max="7182" width="14" style="405" customWidth="1"/>
    <col min="7183" max="7424" width="8.7109375" style="405"/>
    <col min="7425" max="7425" width="2.7109375" style="405" customWidth="1"/>
    <col min="7426" max="7426" width="13.7109375" style="405" customWidth="1"/>
    <col min="7427" max="7427" width="30.7109375" style="405" customWidth="1"/>
    <col min="7428" max="7430" width="18.7109375" style="405" customWidth="1"/>
    <col min="7431" max="7431" width="1.7109375" style="405" customWidth="1"/>
    <col min="7432" max="7437" width="8.7109375" style="405"/>
    <col min="7438" max="7438" width="14" style="405" customWidth="1"/>
    <col min="7439" max="7680" width="8.7109375" style="405"/>
    <col min="7681" max="7681" width="2.7109375" style="405" customWidth="1"/>
    <col min="7682" max="7682" width="13.7109375" style="405" customWidth="1"/>
    <col min="7683" max="7683" width="30.7109375" style="405" customWidth="1"/>
    <col min="7684" max="7686" width="18.7109375" style="405" customWidth="1"/>
    <col min="7687" max="7687" width="1.7109375" style="405" customWidth="1"/>
    <col min="7688" max="7693" width="8.7109375" style="405"/>
    <col min="7694" max="7694" width="14" style="405" customWidth="1"/>
    <col min="7695" max="7936" width="8.7109375" style="405"/>
    <col min="7937" max="7937" width="2.7109375" style="405" customWidth="1"/>
    <col min="7938" max="7938" width="13.7109375" style="405" customWidth="1"/>
    <col min="7939" max="7939" width="30.7109375" style="405" customWidth="1"/>
    <col min="7940" max="7942" width="18.7109375" style="405" customWidth="1"/>
    <col min="7943" max="7943" width="1.7109375" style="405" customWidth="1"/>
    <col min="7944" max="7949" width="8.7109375" style="405"/>
    <col min="7950" max="7950" width="14" style="405" customWidth="1"/>
    <col min="7951" max="8192" width="8.7109375" style="405"/>
    <col min="8193" max="8193" width="2.7109375" style="405" customWidth="1"/>
    <col min="8194" max="8194" width="13.7109375" style="405" customWidth="1"/>
    <col min="8195" max="8195" width="30.7109375" style="405" customWidth="1"/>
    <col min="8196" max="8198" width="18.7109375" style="405" customWidth="1"/>
    <col min="8199" max="8199" width="1.7109375" style="405" customWidth="1"/>
    <col min="8200" max="8205" width="8.7109375" style="405"/>
    <col min="8206" max="8206" width="14" style="405" customWidth="1"/>
    <col min="8207" max="8448" width="8.7109375" style="405"/>
    <col min="8449" max="8449" width="2.7109375" style="405" customWidth="1"/>
    <col min="8450" max="8450" width="13.7109375" style="405" customWidth="1"/>
    <col min="8451" max="8451" width="30.7109375" style="405" customWidth="1"/>
    <col min="8452" max="8454" width="18.7109375" style="405" customWidth="1"/>
    <col min="8455" max="8455" width="1.7109375" style="405" customWidth="1"/>
    <col min="8456" max="8461" width="8.7109375" style="405"/>
    <col min="8462" max="8462" width="14" style="405" customWidth="1"/>
    <col min="8463" max="8704" width="8.7109375" style="405"/>
    <col min="8705" max="8705" width="2.7109375" style="405" customWidth="1"/>
    <col min="8706" max="8706" width="13.7109375" style="405" customWidth="1"/>
    <col min="8707" max="8707" width="30.7109375" style="405" customWidth="1"/>
    <col min="8708" max="8710" width="18.7109375" style="405" customWidth="1"/>
    <col min="8711" max="8711" width="1.7109375" style="405" customWidth="1"/>
    <col min="8712" max="8717" width="8.7109375" style="405"/>
    <col min="8718" max="8718" width="14" style="405" customWidth="1"/>
    <col min="8719" max="8960" width="8.7109375" style="405"/>
    <col min="8961" max="8961" width="2.7109375" style="405" customWidth="1"/>
    <col min="8962" max="8962" width="13.7109375" style="405" customWidth="1"/>
    <col min="8963" max="8963" width="30.7109375" style="405" customWidth="1"/>
    <col min="8964" max="8966" width="18.7109375" style="405" customWidth="1"/>
    <col min="8967" max="8967" width="1.7109375" style="405" customWidth="1"/>
    <col min="8968" max="8973" width="8.7109375" style="405"/>
    <col min="8974" max="8974" width="14" style="405" customWidth="1"/>
    <col min="8975" max="9216" width="8.7109375" style="405"/>
    <col min="9217" max="9217" width="2.7109375" style="405" customWidth="1"/>
    <col min="9218" max="9218" width="13.7109375" style="405" customWidth="1"/>
    <col min="9219" max="9219" width="30.7109375" style="405" customWidth="1"/>
    <col min="9220" max="9222" width="18.7109375" style="405" customWidth="1"/>
    <col min="9223" max="9223" width="1.7109375" style="405" customWidth="1"/>
    <col min="9224" max="9229" width="8.7109375" style="405"/>
    <col min="9230" max="9230" width="14" style="405" customWidth="1"/>
    <col min="9231" max="9472" width="8.7109375" style="405"/>
    <col min="9473" max="9473" width="2.7109375" style="405" customWidth="1"/>
    <col min="9474" max="9474" width="13.7109375" style="405" customWidth="1"/>
    <col min="9475" max="9475" width="30.7109375" style="405" customWidth="1"/>
    <col min="9476" max="9478" width="18.7109375" style="405" customWidth="1"/>
    <col min="9479" max="9479" width="1.7109375" style="405" customWidth="1"/>
    <col min="9480" max="9485" width="8.7109375" style="405"/>
    <col min="9486" max="9486" width="14" style="405" customWidth="1"/>
    <col min="9487" max="9728" width="8.7109375" style="405"/>
    <col min="9729" max="9729" width="2.7109375" style="405" customWidth="1"/>
    <col min="9730" max="9730" width="13.7109375" style="405" customWidth="1"/>
    <col min="9731" max="9731" width="30.7109375" style="405" customWidth="1"/>
    <col min="9732" max="9734" width="18.7109375" style="405" customWidth="1"/>
    <col min="9735" max="9735" width="1.7109375" style="405" customWidth="1"/>
    <col min="9736" max="9741" width="8.7109375" style="405"/>
    <col min="9742" max="9742" width="14" style="405" customWidth="1"/>
    <col min="9743" max="9984" width="8.7109375" style="405"/>
    <col min="9985" max="9985" width="2.7109375" style="405" customWidth="1"/>
    <col min="9986" max="9986" width="13.7109375" style="405" customWidth="1"/>
    <col min="9987" max="9987" width="30.7109375" style="405" customWidth="1"/>
    <col min="9988" max="9990" width="18.7109375" style="405" customWidth="1"/>
    <col min="9991" max="9991" width="1.7109375" style="405" customWidth="1"/>
    <col min="9992" max="9997" width="8.7109375" style="405"/>
    <col min="9998" max="9998" width="14" style="405" customWidth="1"/>
    <col min="9999" max="10240" width="8.7109375" style="405"/>
    <col min="10241" max="10241" width="2.7109375" style="405" customWidth="1"/>
    <col min="10242" max="10242" width="13.7109375" style="405" customWidth="1"/>
    <col min="10243" max="10243" width="30.7109375" style="405" customWidth="1"/>
    <col min="10244" max="10246" width="18.7109375" style="405" customWidth="1"/>
    <col min="10247" max="10247" width="1.7109375" style="405" customWidth="1"/>
    <col min="10248" max="10253" width="8.7109375" style="405"/>
    <col min="10254" max="10254" width="14" style="405" customWidth="1"/>
    <col min="10255" max="10496" width="8.7109375" style="405"/>
    <col min="10497" max="10497" width="2.7109375" style="405" customWidth="1"/>
    <col min="10498" max="10498" width="13.7109375" style="405" customWidth="1"/>
    <col min="10499" max="10499" width="30.7109375" style="405" customWidth="1"/>
    <col min="10500" max="10502" width="18.7109375" style="405" customWidth="1"/>
    <col min="10503" max="10503" width="1.7109375" style="405" customWidth="1"/>
    <col min="10504" max="10509" width="8.7109375" style="405"/>
    <col min="10510" max="10510" width="14" style="405" customWidth="1"/>
    <col min="10511" max="10752" width="8.7109375" style="405"/>
    <col min="10753" max="10753" width="2.7109375" style="405" customWidth="1"/>
    <col min="10754" max="10754" width="13.7109375" style="405" customWidth="1"/>
    <col min="10755" max="10755" width="30.7109375" style="405" customWidth="1"/>
    <col min="10756" max="10758" width="18.7109375" style="405" customWidth="1"/>
    <col min="10759" max="10759" width="1.7109375" style="405" customWidth="1"/>
    <col min="10760" max="10765" width="8.7109375" style="405"/>
    <col min="10766" max="10766" width="14" style="405" customWidth="1"/>
    <col min="10767" max="11008" width="8.7109375" style="405"/>
    <col min="11009" max="11009" width="2.7109375" style="405" customWidth="1"/>
    <col min="11010" max="11010" width="13.7109375" style="405" customWidth="1"/>
    <col min="11011" max="11011" width="30.7109375" style="405" customWidth="1"/>
    <col min="11012" max="11014" width="18.7109375" style="405" customWidth="1"/>
    <col min="11015" max="11015" width="1.7109375" style="405" customWidth="1"/>
    <col min="11016" max="11021" width="8.7109375" style="405"/>
    <col min="11022" max="11022" width="14" style="405" customWidth="1"/>
    <col min="11023" max="11264" width="8.7109375" style="405"/>
    <col min="11265" max="11265" width="2.7109375" style="405" customWidth="1"/>
    <col min="11266" max="11266" width="13.7109375" style="405" customWidth="1"/>
    <col min="11267" max="11267" width="30.7109375" style="405" customWidth="1"/>
    <col min="11268" max="11270" width="18.7109375" style="405" customWidth="1"/>
    <col min="11271" max="11271" width="1.7109375" style="405" customWidth="1"/>
    <col min="11272" max="11277" width="8.7109375" style="405"/>
    <col min="11278" max="11278" width="14" style="405" customWidth="1"/>
    <col min="11279" max="11520" width="8.7109375" style="405"/>
    <col min="11521" max="11521" width="2.7109375" style="405" customWidth="1"/>
    <col min="11522" max="11522" width="13.7109375" style="405" customWidth="1"/>
    <col min="11523" max="11523" width="30.7109375" style="405" customWidth="1"/>
    <col min="11524" max="11526" width="18.7109375" style="405" customWidth="1"/>
    <col min="11527" max="11527" width="1.7109375" style="405" customWidth="1"/>
    <col min="11528" max="11533" width="8.7109375" style="405"/>
    <col min="11534" max="11534" width="14" style="405" customWidth="1"/>
    <col min="11535" max="11776" width="8.7109375" style="405"/>
    <col min="11777" max="11777" width="2.7109375" style="405" customWidth="1"/>
    <col min="11778" max="11778" width="13.7109375" style="405" customWidth="1"/>
    <col min="11779" max="11779" width="30.7109375" style="405" customWidth="1"/>
    <col min="11780" max="11782" width="18.7109375" style="405" customWidth="1"/>
    <col min="11783" max="11783" width="1.7109375" style="405" customWidth="1"/>
    <col min="11784" max="11789" width="8.7109375" style="405"/>
    <col min="11790" max="11790" width="14" style="405" customWidth="1"/>
    <col min="11791" max="12032" width="8.7109375" style="405"/>
    <col min="12033" max="12033" width="2.7109375" style="405" customWidth="1"/>
    <col min="12034" max="12034" width="13.7109375" style="405" customWidth="1"/>
    <col min="12035" max="12035" width="30.7109375" style="405" customWidth="1"/>
    <col min="12036" max="12038" width="18.7109375" style="405" customWidth="1"/>
    <col min="12039" max="12039" width="1.7109375" style="405" customWidth="1"/>
    <col min="12040" max="12045" width="8.7109375" style="405"/>
    <col min="12046" max="12046" width="14" style="405" customWidth="1"/>
    <col min="12047" max="12288" width="8.7109375" style="405"/>
    <col min="12289" max="12289" width="2.7109375" style="405" customWidth="1"/>
    <col min="12290" max="12290" width="13.7109375" style="405" customWidth="1"/>
    <col min="12291" max="12291" width="30.7109375" style="405" customWidth="1"/>
    <col min="12292" max="12294" width="18.7109375" style="405" customWidth="1"/>
    <col min="12295" max="12295" width="1.7109375" style="405" customWidth="1"/>
    <col min="12296" max="12301" width="8.7109375" style="405"/>
    <col min="12302" max="12302" width="14" style="405" customWidth="1"/>
    <col min="12303" max="12544" width="8.7109375" style="405"/>
    <col min="12545" max="12545" width="2.7109375" style="405" customWidth="1"/>
    <col min="12546" max="12546" width="13.7109375" style="405" customWidth="1"/>
    <col min="12547" max="12547" width="30.7109375" style="405" customWidth="1"/>
    <col min="12548" max="12550" width="18.7109375" style="405" customWidth="1"/>
    <col min="12551" max="12551" width="1.7109375" style="405" customWidth="1"/>
    <col min="12552" max="12557" width="8.7109375" style="405"/>
    <col min="12558" max="12558" width="14" style="405" customWidth="1"/>
    <col min="12559" max="12800" width="8.7109375" style="405"/>
    <col min="12801" max="12801" width="2.7109375" style="405" customWidth="1"/>
    <col min="12802" max="12802" width="13.7109375" style="405" customWidth="1"/>
    <col min="12803" max="12803" width="30.7109375" style="405" customWidth="1"/>
    <col min="12804" max="12806" width="18.7109375" style="405" customWidth="1"/>
    <col min="12807" max="12807" width="1.7109375" style="405" customWidth="1"/>
    <col min="12808" max="12813" width="8.7109375" style="405"/>
    <col min="12814" max="12814" width="14" style="405" customWidth="1"/>
    <col min="12815" max="13056" width="8.7109375" style="405"/>
    <col min="13057" max="13057" width="2.7109375" style="405" customWidth="1"/>
    <col min="13058" max="13058" width="13.7109375" style="405" customWidth="1"/>
    <col min="13059" max="13059" width="30.7109375" style="405" customWidth="1"/>
    <col min="13060" max="13062" width="18.7109375" style="405" customWidth="1"/>
    <col min="13063" max="13063" width="1.7109375" style="405" customWidth="1"/>
    <col min="13064" max="13069" width="8.7109375" style="405"/>
    <col min="13070" max="13070" width="14" style="405" customWidth="1"/>
    <col min="13071" max="13312" width="8.7109375" style="405"/>
    <col min="13313" max="13313" width="2.7109375" style="405" customWidth="1"/>
    <col min="13314" max="13314" width="13.7109375" style="405" customWidth="1"/>
    <col min="13315" max="13315" width="30.7109375" style="405" customWidth="1"/>
    <col min="13316" max="13318" width="18.7109375" style="405" customWidth="1"/>
    <col min="13319" max="13319" width="1.7109375" style="405" customWidth="1"/>
    <col min="13320" max="13325" width="8.7109375" style="405"/>
    <col min="13326" max="13326" width="14" style="405" customWidth="1"/>
    <col min="13327" max="13568" width="8.7109375" style="405"/>
    <col min="13569" max="13569" width="2.7109375" style="405" customWidth="1"/>
    <col min="13570" max="13570" width="13.7109375" style="405" customWidth="1"/>
    <col min="13571" max="13571" width="30.7109375" style="405" customWidth="1"/>
    <col min="13572" max="13574" width="18.7109375" style="405" customWidth="1"/>
    <col min="13575" max="13575" width="1.7109375" style="405" customWidth="1"/>
    <col min="13576" max="13581" width="8.7109375" style="405"/>
    <col min="13582" max="13582" width="14" style="405" customWidth="1"/>
    <col min="13583" max="13824" width="8.7109375" style="405"/>
    <col min="13825" max="13825" width="2.7109375" style="405" customWidth="1"/>
    <col min="13826" max="13826" width="13.7109375" style="405" customWidth="1"/>
    <col min="13827" max="13827" width="30.7109375" style="405" customWidth="1"/>
    <col min="13828" max="13830" width="18.7109375" style="405" customWidth="1"/>
    <col min="13831" max="13831" width="1.7109375" style="405" customWidth="1"/>
    <col min="13832" max="13837" width="8.7109375" style="405"/>
    <col min="13838" max="13838" width="14" style="405" customWidth="1"/>
    <col min="13839" max="14080" width="8.7109375" style="405"/>
    <col min="14081" max="14081" width="2.7109375" style="405" customWidth="1"/>
    <col min="14082" max="14082" width="13.7109375" style="405" customWidth="1"/>
    <col min="14083" max="14083" width="30.7109375" style="405" customWidth="1"/>
    <col min="14084" max="14086" width="18.7109375" style="405" customWidth="1"/>
    <col min="14087" max="14087" width="1.7109375" style="405" customWidth="1"/>
    <col min="14088" max="14093" width="8.7109375" style="405"/>
    <col min="14094" max="14094" width="14" style="405" customWidth="1"/>
    <col min="14095" max="14336" width="8.7109375" style="405"/>
    <col min="14337" max="14337" width="2.7109375" style="405" customWidth="1"/>
    <col min="14338" max="14338" width="13.7109375" style="405" customWidth="1"/>
    <col min="14339" max="14339" width="30.7109375" style="405" customWidth="1"/>
    <col min="14340" max="14342" width="18.7109375" style="405" customWidth="1"/>
    <col min="14343" max="14343" width="1.7109375" style="405" customWidth="1"/>
    <col min="14344" max="14349" width="8.7109375" style="405"/>
    <col min="14350" max="14350" width="14" style="405" customWidth="1"/>
    <col min="14351" max="14592" width="8.7109375" style="405"/>
    <col min="14593" max="14593" width="2.7109375" style="405" customWidth="1"/>
    <col min="14594" max="14594" width="13.7109375" style="405" customWidth="1"/>
    <col min="14595" max="14595" width="30.7109375" style="405" customWidth="1"/>
    <col min="14596" max="14598" width="18.7109375" style="405" customWidth="1"/>
    <col min="14599" max="14599" width="1.7109375" style="405" customWidth="1"/>
    <col min="14600" max="14605" width="8.7109375" style="405"/>
    <col min="14606" max="14606" width="14" style="405" customWidth="1"/>
    <col min="14607" max="14848" width="8.7109375" style="405"/>
    <col min="14849" max="14849" width="2.7109375" style="405" customWidth="1"/>
    <col min="14850" max="14850" width="13.7109375" style="405" customWidth="1"/>
    <col min="14851" max="14851" width="30.7109375" style="405" customWidth="1"/>
    <col min="14852" max="14854" width="18.7109375" style="405" customWidth="1"/>
    <col min="14855" max="14855" width="1.7109375" style="405" customWidth="1"/>
    <col min="14856" max="14861" width="8.7109375" style="405"/>
    <col min="14862" max="14862" width="14" style="405" customWidth="1"/>
    <col min="14863" max="15104" width="8.7109375" style="405"/>
    <col min="15105" max="15105" width="2.7109375" style="405" customWidth="1"/>
    <col min="15106" max="15106" width="13.7109375" style="405" customWidth="1"/>
    <col min="15107" max="15107" width="30.7109375" style="405" customWidth="1"/>
    <col min="15108" max="15110" width="18.7109375" style="405" customWidth="1"/>
    <col min="15111" max="15111" width="1.7109375" style="405" customWidth="1"/>
    <col min="15112" max="15117" width="8.7109375" style="405"/>
    <col min="15118" max="15118" width="14" style="405" customWidth="1"/>
    <col min="15119" max="15360" width="8.7109375" style="405"/>
    <col min="15361" max="15361" width="2.7109375" style="405" customWidth="1"/>
    <col min="15362" max="15362" width="13.7109375" style="405" customWidth="1"/>
    <col min="15363" max="15363" width="30.7109375" style="405" customWidth="1"/>
    <col min="15364" max="15366" width="18.7109375" style="405" customWidth="1"/>
    <col min="15367" max="15367" width="1.7109375" style="405" customWidth="1"/>
    <col min="15368" max="15373" width="8.7109375" style="405"/>
    <col min="15374" max="15374" width="14" style="405" customWidth="1"/>
    <col min="15375" max="15616" width="8.7109375" style="405"/>
    <col min="15617" max="15617" width="2.7109375" style="405" customWidth="1"/>
    <col min="15618" max="15618" width="13.7109375" style="405" customWidth="1"/>
    <col min="15619" max="15619" width="30.7109375" style="405" customWidth="1"/>
    <col min="15620" max="15622" width="18.7109375" style="405" customWidth="1"/>
    <col min="15623" max="15623" width="1.7109375" style="405" customWidth="1"/>
    <col min="15624" max="15629" width="8.7109375" style="405"/>
    <col min="15630" max="15630" width="14" style="405" customWidth="1"/>
    <col min="15631" max="15872" width="8.7109375" style="405"/>
    <col min="15873" max="15873" width="2.7109375" style="405" customWidth="1"/>
    <col min="15874" max="15874" width="13.7109375" style="405" customWidth="1"/>
    <col min="15875" max="15875" width="30.7109375" style="405" customWidth="1"/>
    <col min="15876" max="15878" width="18.7109375" style="405" customWidth="1"/>
    <col min="15879" max="15879" width="1.7109375" style="405" customWidth="1"/>
    <col min="15880" max="15885" width="8.7109375" style="405"/>
    <col min="15886" max="15886" width="14" style="405" customWidth="1"/>
    <col min="15887" max="16128" width="8.7109375" style="405"/>
    <col min="16129" max="16129" width="2.7109375" style="405" customWidth="1"/>
    <col min="16130" max="16130" width="13.7109375" style="405" customWidth="1"/>
    <col min="16131" max="16131" width="30.7109375" style="405" customWidth="1"/>
    <col min="16132" max="16134" width="18.7109375" style="405" customWidth="1"/>
    <col min="16135" max="16135" width="1.7109375" style="405" customWidth="1"/>
    <col min="16136" max="16141" width="8.7109375" style="405"/>
    <col min="16142" max="16142" width="14" style="405" customWidth="1"/>
    <col min="16143" max="16384" width="8.7109375" style="405"/>
  </cols>
  <sheetData>
    <row r="1" spans="2:14">
      <c r="B1" s="686" t="s">
        <v>158</v>
      </c>
      <c r="C1" s="686"/>
      <c r="D1" s="686"/>
      <c r="E1" s="686"/>
      <c r="F1" s="686"/>
    </row>
    <row r="2" spans="2:14">
      <c r="B2" s="686" t="s">
        <v>364</v>
      </c>
      <c r="C2" s="686"/>
      <c r="D2" s="686"/>
      <c r="E2" s="686"/>
      <c r="F2" s="686"/>
    </row>
    <row r="3" spans="2:14">
      <c r="B3" s="686" t="s">
        <v>427</v>
      </c>
      <c r="C3" s="686"/>
      <c r="D3" s="686"/>
      <c r="E3" s="686"/>
      <c r="F3" s="686"/>
    </row>
    <row r="4" spans="2:14" ht="16.5" thickBot="1">
      <c r="B4" s="390"/>
      <c r="C4" s="390"/>
      <c r="D4" s="390"/>
      <c r="E4" s="390"/>
      <c r="F4" s="390"/>
    </row>
    <row r="5" spans="2:14">
      <c r="B5" s="393" t="s">
        <v>365</v>
      </c>
      <c r="C5" s="394" t="s">
        <v>20</v>
      </c>
      <c r="D5" s="394" t="s">
        <v>366</v>
      </c>
      <c r="E5" s="394" t="s">
        <v>367</v>
      </c>
      <c r="F5" s="395" t="s">
        <v>368</v>
      </c>
    </row>
    <row r="6" spans="2:14">
      <c r="B6" s="385">
        <v>40908</v>
      </c>
      <c r="C6" s="386" t="s">
        <v>369</v>
      </c>
      <c r="D6" s="386">
        <v>131000</v>
      </c>
      <c r="E6" s="386">
        <v>0</v>
      </c>
      <c r="F6" s="387">
        <f>D6-E6</f>
        <v>131000</v>
      </c>
      <c r="N6" s="405">
        <v>37935000</v>
      </c>
    </row>
    <row r="7" spans="2:14">
      <c r="B7" s="385">
        <v>41274</v>
      </c>
      <c r="C7" s="386" t="s">
        <v>370</v>
      </c>
      <c r="D7" s="386">
        <v>77125</v>
      </c>
      <c r="E7" s="386"/>
      <c r="F7" s="387">
        <f>(F6+D7)-E7</f>
        <v>208125</v>
      </c>
      <c r="N7" s="405">
        <v>10340996</v>
      </c>
    </row>
    <row r="8" spans="2:14">
      <c r="B8" s="385">
        <v>41639</v>
      </c>
      <c r="C8" s="386" t="s">
        <v>371</v>
      </c>
      <c r="D8" s="386">
        <v>187284</v>
      </c>
      <c r="E8" s="386"/>
      <c r="F8" s="387">
        <f>(F7+D8)-E8</f>
        <v>395409</v>
      </c>
      <c r="N8" s="405">
        <f>SUM(N6:N7)</f>
        <v>48275996</v>
      </c>
    </row>
    <row r="9" spans="2:14">
      <c r="B9" s="385">
        <v>42004</v>
      </c>
      <c r="C9" s="386" t="s">
        <v>372</v>
      </c>
      <c r="D9" s="386">
        <v>188983</v>
      </c>
      <c r="E9" s="386"/>
      <c r="F9" s="387">
        <f t="shared" ref="F9:F16" si="0">(F8+D9)-E9</f>
        <v>584392</v>
      </c>
    </row>
    <row r="10" spans="2:14">
      <c r="B10" s="385">
        <v>42369</v>
      </c>
      <c r="C10" s="386" t="s">
        <v>373</v>
      </c>
      <c r="D10" s="386">
        <v>174666</v>
      </c>
      <c r="E10" s="386"/>
      <c r="F10" s="387">
        <f t="shared" si="0"/>
        <v>759058</v>
      </c>
    </row>
    <row r="11" spans="2:14">
      <c r="B11" s="385">
        <v>42735</v>
      </c>
      <c r="C11" s="386" t="s">
        <v>374</v>
      </c>
      <c r="D11" s="386">
        <v>225584</v>
      </c>
      <c r="E11" s="386">
        <v>0</v>
      </c>
      <c r="F11" s="387">
        <f t="shared" si="0"/>
        <v>984642</v>
      </c>
    </row>
    <row r="12" spans="2:14">
      <c r="B12" s="385">
        <v>43100</v>
      </c>
      <c r="C12" s="386" t="s">
        <v>375</v>
      </c>
      <c r="D12" s="386">
        <v>230100</v>
      </c>
      <c r="E12" s="386">
        <v>1100000</v>
      </c>
      <c r="F12" s="387">
        <f t="shared" si="0"/>
        <v>114742</v>
      </c>
    </row>
    <row r="13" spans="2:14">
      <c r="B13" s="385">
        <v>43465</v>
      </c>
      <c r="C13" s="386" t="s">
        <v>376</v>
      </c>
      <c r="D13" s="386">
        <v>242750</v>
      </c>
      <c r="E13" s="386">
        <v>0</v>
      </c>
      <c r="F13" s="387">
        <f t="shared" si="0"/>
        <v>357492</v>
      </c>
    </row>
    <row r="14" spans="2:14">
      <c r="B14" s="385">
        <v>43830</v>
      </c>
      <c r="C14" s="386" t="s">
        <v>377</v>
      </c>
      <c r="D14" s="386">
        <v>164375</v>
      </c>
      <c r="E14" s="386"/>
      <c r="F14" s="387">
        <f t="shared" si="0"/>
        <v>521867</v>
      </c>
    </row>
    <row r="15" spans="2:14">
      <c r="B15" s="385">
        <v>44196</v>
      </c>
      <c r="C15" s="386" t="s">
        <v>378</v>
      </c>
      <c r="D15" s="386">
        <v>192775</v>
      </c>
      <c r="E15" s="386">
        <v>0</v>
      </c>
      <c r="F15" s="387">
        <f t="shared" si="0"/>
        <v>714642</v>
      </c>
    </row>
    <row r="16" spans="2:14" ht="16.5" thickBot="1">
      <c r="B16" s="388">
        <v>44561</v>
      </c>
      <c r="C16" s="389" t="s">
        <v>426</v>
      </c>
      <c r="D16" s="412">
        <v>209138</v>
      </c>
      <c r="E16" s="412">
        <v>0</v>
      </c>
      <c r="F16" s="396">
        <f t="shared" si="0"/>
        <v>923780</v>
      </c>
    </row>
    <row r="17" spans="3:6">
      <c r="C17" s="407"/>
      <c r="D17" s="406"/>
      <c r="E17" s="406"/>
      <c r="F17" s="406"/>
    </row>
    <row r="18" spans="3:6">
      <c r="C18" s="407"/>
      <c r="D18" s="406"/>
      <c r="E18" s="406"/>
      <c r="F18" s="406"/>
    </row>
    <row r="19" spans="3:6">
      <c r="C19" s="407"/>
      <c r="D19" s="408"/>
      <c r="E19" s="406"/>
      <c r="F19" s="406"/>
    </row>
    <row r="20" spans="3:6">
      <c r="C20" s="407"/>
      <c r="D20" s="406"/>
      <c r="E20" s="406"/>
      <c r="F20" s="406"/>
    </row>
    <row r="21" spans="3:6">
      <c r="C21" s="407"/>
      <c r="D21" s="406"/>
      <c r="E21" s="406"/>
      <c r="F21" s="406"/>
    </row>
    <row r="22" spans="3:6">
      <c r="C22" s="407"/>
      <c r="D22" s="406"/>
      <c r="E22" s="406"/>
      <c r="F22" s="406"/>
    </row>
    <row r="23" spans="3:6">
      <c r="C23" s="407"/>
      <c r="D23" s="406"/>
      <c r="E23" s="406"/>
      <c r="F23" s="406"/>
    </row>
    <row r="24" spans="3:6">
      <c r="C24" s="407"/>
      <c r="D24" s="406"/>
      <c r="E24" s="406"/>
      <c r="F24" s="406"/>
    </row>
    <row r="25" spans="3:6">
      <c r="C25" s="407"/>
      <c r="D25" s="406"/>
      <c r="E25" s="406"/>
      <c r="F25" s="406"/>
    </row>
    <row r="26" spans="3:6">
      <c r="C26" s="407"/>
      <c r="D26" s="406"/>
      <c r="E26" s="406"/>
      <c r="F26" s="406"/>
    </row>
    <row r="27" spans="3:6">
      <c r="C27" s="407"/>
      <c r="D27" s="406"/>
      <c r="E27" s="406"/>
      <c r="F27" s="406"/>
    </row>
    <row r="28" spans="3:6">
      <c r="C28" s="407"/>
      <c r="D28" s="406"/>
      <c r="E28" s="406"/>
      <c r="F28" s="406"/>
    </row>
    <row r="29" spans="3:6">
      <c r="C29" s="407"/>
      <c r="D29" s="406"/>
      <c r="E29" s="406"/>
      <c r="F29" s="406"/>
    </row>
    <row r="30" spans="3:6">
      <c r="C30" s="407"/>
      <c r="D30" s="406"/>
      <c r="E30" s="406"/>
      <c r="F30" s="406"/>
    </row>
    <row r="31" spans="3:6">
      <c r="C31" s="407"/>
      <c r="D31" s="406"/>
      <c r="E31" s="406"/>
      <c r="F31" s="406"/>
    </row>
    <row r="32" spans="3:6">
      <c r="C32" s="407"/>
      <c r="D32" s="406"/>
      <c r="E32" s="406"/>
      <c r="F32" s="406"/>
    </row>
    <row r="33" spans="2:6">
      <c r="C33" s="407"/>
      <c r="D33" s="406"/>
      <c r="E33" s="406"/>
      <c r="F33" s="406"/>
    </row>
    <row r="34" spans="2:6">
      <c r="C34" s="407"/>
      <c r="D34" s="406"/>
      <c r="E34" s="406"/>
      <c r="F34" s="406"/>
    </row>
    <row r="35" spans="2:6">
      <c r="C35" s="407"/>
      <c r="D35" s="406"/>
      <c r="E35" s="406"/>
      <c r="F35" s="406"/>
    </row>
    <row r="36" spans="2:6">
      <c r="C36" s="407"/>
      <c r="D36" s="406"/>
      <c r="E36" s="406"/>
      <c r="F36" s="406"/>
    </row>
    <row r="37" spans="2:6">
      <c r="C37" s="407"/>
      <c r="D37" s="406"/>
      <c r="E37" s="406"/>
      <c r="F37" s="406"/>
    </row>
    <row r="38" spans="2:6">
      <c r="C38" s="407"/>
      <c r="D38" s="406"/>
      <c r="E38" s="406"/>
      <c r="F38" s="406"/>
    </row>
    <row r="39" spans="2:6">
      <c r="C39" s="407"/>
      <c r="D39" s="406"/>
      <c r="E39" s="406"/>
      <c r="F39" s="406"/>
    </row>
    <row r="40" spans="2:6">
      <c r="C40" s="407"/>
      <c r="D40" s="406"/>
      <c r="E40" s="406"/>
      <c r="F40" s="406"/>
    </row>
    <row r="41" spans="2:6">
      <c r="C41" s="407"/>
      <c r="D41" s="406"/>
      <c r="E41" s="406"/>
      <c r="F41" s="406"/>
    </row>
    <row r="42" spans="2:6">
      <c r="C42" s="407"/>
      <c r="D42" s="406"/>
      <c r="E42" s="406"/>
      <c r="F42" s="406"/>
    </row>
    <row r="43" spans="2:6">
      <c r="C43" s="409"/>
      <c r="D43" s="406"/>
      <c r="E43" s="406"/>
      <c r="F43" s="406"/>
    </row>
    <row r="45" spans="2:6">
      <c r="B45" s="407"/>
      <c r="C45" s="407"/>
      <c r="D45" s="407"/>
      <c r="E45" s="407"/>
      <c r="F45" s="407"/>
    </row>
    <row r="46" spans="2:6">
      <c r="B46" s="407"/>
      <c r="C46" s="407"/>
      <c r="D46" s="407"/>
      <c r="E46" s="406"/>
      <c r="F46" s="407"/>
    </row>
    <row r="47" spans="2:6">
      <c r="B47" s="407"/>
      <c r="C47" s="407"/>
      <c r="D47" s="407"/>
      <c r="E47" s="406"/>
      <c r="F47" s="407"/>
    </row>
    <row r="48" spans="2:6">
      <c r="B48" s="407"/>
      <c r="C48" s="407"/>
      <c r="D48" s="407"/>
      <c r="E48" s="410"/>
      <c r="F48" s="407"/>
    </row>
    <row r="49" spans="2:10">
      <c r="B49" s="407"/>
      <c r="C49" s="407"/>
      <c r="D49" s="407"/>
      <c r="E49" s="410"/>
      <c r="F49" s="407"/>
    </row>
    <row r="50" spans="2:10">
      <c r="B50" s="407"/>
      <c r="C50" s="407"/>
      <c r="D50" s="407"/>
      <c r="E50" s="410"/>
      <c r="F50" s="407"/>
      <c r="J50" s="411"/>
    </row>
    <row r="51" spans="2:10">
      <c r="B51" s="407"/>
      <c r="C51" s="407"/>
      <c r="D51" s="407"/>
      <c r="E51" s="410"/>
      <c r="F51" s="407"/>
      <c r="J51" s="411"/>
    </row>
    <row r="52" spans="2:10">
      <c r="B52" s="407"/>
      <c r="C52" s="407"/>
      <c r="D52" s="407"/>
      <c r="E52" s="410"/>
      <c r="F52" s="407"/>
    </row>
    <row r="53" spans="2:10">
      <c r="B53" s="407"/>
      <c r="C53" s="407"/>
      <c r="D53" s="407"/>
      <c r="E53" s="407"/>
      <c r="F53" s="407"/>
    </row>
  </sheetData>
  <mergeCells count="3">
    <mergeCell ref="B1:F1"/>
    <mergeCell ref="B2:F2"/>
    <mergeCell ref="B3:F3"/>
  </mergeCells>
  <pageMargins left="0.7" right="0.7" top="0.75" bottom="0.75" header="0.3" footer="0.3"/>
  <pageSetup paperSize="9" scale="85" fitToHeight="0" orientation="portrait" horizontalDpi="4294967293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N68"/>
  <sheetViews>
    <sheetView workbookViewId="0">
      <selection activeCell="E20" sqref="E20"/>
    </sheetView>
  </sheetViews>
  <sheetFormatPr defaultColWidth="8.7109375" defaultRowHeight="15.75"/>
  <cols>
    <col min="1" max="1" width="2.7109375" style="398" customWidth="1"/>
    <col min="2" max="2" width="13.7109375" style="398" customWidth="1"/>
    <col min="3" max="3" width="32" style="398" customWidth="1"/>
    <col min="4" max="5" width="15.7109375" style="398" customWidth="1"/>
    <col min="6" max="6" width="18.7109375" style="398" customWidth="1"/>
    <col min="7" max="7" width="1.7109375" style="398" customWidth="1"/>
    <col min="8" max="9" width="8.7109375" style="398" customWidth="1"/>
    <col min="10" max="10" width="14.140625" style="398" customWidth="1"/>
    <col min="11" max="11" width="14.42578125" style="398" customWidth="1"/>
    <col min="12" max="12" width="11.85546875" style="398" customWidth="1"/>
    <col min="13" max="13" width="8.7109375" style="398"/>
    <col min="14" max="14" width="23.7109375" style="399" customWidth="1"/>
    <col min="15" max="256" width="8.7109375" style="398"/>
    <col min="257" max="257" width="2.7109375" style="398" customWidth="1"/>
    <col min="258" max="258" width="13.7109375" style="398" customWidth="1"/>
    <col min="259" max="259" width="32" style="398" customWidth="1"/>
    <col min="260" max="261" width="15.7109375" style="398" customWidth="1"/>
    <col min="262" max="262" width="18.7109375" style="398" customWidth="1"/>
    <col min="263" max="263" width="1.7109375" style="398" customWidth="1"/>
    <col min="264" max="265" width="8.7109375" style="398" customWidth="1"/>
    <col min="266" max="266" width="14.140625" style="398" customWidth="1"/>
    <col min="267" max="267" width="14.42578125" style="398" customWidth="1"/>
    <col min="268" max="268" width="11.85546875" style="398" customWidth="1"/>
    <col min="269" max="512" width="8.7109375" style="398"/>
    <col min="513" max="513" width="2.7109375" style="398" customWidth="1"/>
    <col min="514" max="514" width="13.7109375" style="398" customWidth="1"/>
    <col min="515" max="515" width="32" style="398" customWidth="1"/>
    <col min="516" max="517" width="15.7109375" style="398" customWidth="1"/>
    <col min="518" max="518" width="18.7109375" style="398" customWidth="1"/>
    <col min="519" max="519" width="1.7109375" style="398" customWidth="1"/>
    <col min="520" max="521" width="8.7109375" style="398" customWidth="1"/>
    <col min="522" max="522" width="14.140625" style="398" customWidth="1"/>
    <col min="523" max="523" width="14.42578125" style="398" customWidth="1"/>
    <col min="524" max="524" width="11.85546875" style="398" customWidth="1"/>
    <col min="525" max="768" width="8.7109375" style="398"/>
    <col min="769" max="769" width="2.7109375" style="398" customWidth="1"/>
    <col min="770" max="770" width="13.7109375" style="398" customWidth="1"/>
    <col min="771" max="771" width="32" style="398" customWidth="1"/>
    <col min="772" max="773" width="15.7109375" style="398" customWidth="1"/>
    <col min="774" max="774" width="18.7109375" style="398" customWidth="1"/>
    <col min="775" max="775" width="1.7109375" style="398" customWidth="1"/>
    <col min="776" max="777" width="8.7109375" style="398" customWidth="1"/>
    <col min="778" max="778" width="14.140625" style="398" customWidth="1"/>
    <col min="779" max="779" width="14.42578125" style="398" customWidth="1"/>
    <col min="780" max="780" width="11.85546875" style="398" customWidth="1"/>
    <col min="781" max="1024" width="8.7109375" style="398"/>
    <col min="1025" max="1025" width="2.7109375" style="398" customWidth="1"/>
    <col min="1026" max="1026" width="13.7109375" style="398" customWidth="1"/>
    <col min="1027" max="1027" width="32" style="398" customWidth="1"/>
    <col min="1028" max="1029" width="15.7109375" style="398" customWidth="1"/>
    <col min="1030" max="1030" width="18.7109375" style="398" customWidth="1"/>
    <col min="1031" max="1031" width="1.7109375" style="398" customWidth="1"/>
    <col min="1032" max="1033" width="8.7109375" style="398" customWidth="1"/>
    <col min="1034" max="1034" width="14.140625" style="398" customWidth="1"/>
    <col min="1035" max="1035" width="14.42578125" style="398" customWidth="1"/>
    <col min="1036" max="1036" width="11.85546875" style="398" customWidth="1"/>
    <col min="1037" max="1280" width="8.7109375" style="398"/>
    <col min="1281" max="1281" width="2.7109375" style="398" customWidth="1"/>
    <col min="1282" max="1282" width="13.7109375" style="398" customWidth="1"/>
    <col min="1283" max="1283" width="32" style="398" customWidth="1"/>
    <col min="1284" max="1285" width="15.7109375" style="398" customWidth="1"/>
    <col min="1286" max="1286" width="18.7109375" style="398" customWidth="1"/>
    <col min="1287" max="1287" width="1.7109375" style="398" customWidth="1"/>
    <col min="1288" max="1289" width="8.7109375" style="398" customWidth="1"/>
    <col min="1290" max="1290" width="14.140625" style="398" customWidth="1"/>
    <col min="1291" max="1291" width="14.42578125" style="398" customWidth="1"/>
    <col min="1292" max="1292" width="11.85546875" style="398" customWidth="1"/>
    <col min="1293" max="1536" width="8.7109375" style="398"/>
    <col min="1537" max="1537" width="2.7109375" style="398" customWidth="1"/>
    <col min="1538" max="1538" width="13.7109375" style="398" customWidth="1"/>
    <col min="1539" max="1539" width="32" style="398" customWidth="1"/>
    <col min="1540" max="1541" width="15.7109375" style="398" customWidth="1"/>
    <col min="1542" max="1542" width="18.7109375" style="398" customWidth="1"/>
    <col min="1543" max="1543" width="1.7109375" style="398" customWidth="1"/>
    <col min="1544" max="1545" width="8.7109375" style="398" customWidth="1"/>
    <col min="1546" max="1546" width="14.140625" style="398" customWidth="1"/>
    <col min="1547" max="1547" width="14.42578125" style="398" customWidth="1"/>
    <col min="1548" max="1548" width="11.85546875" style="398" customWidth="1"/>
    <col min="1549" max="1792" width="8.7109375" style="398"/>
    <col min="1793" max="1793" width="2.7109375" style="398" customWidth="1"/>
    <col min="1794" max="1794" width="13.7109375" style="398" customWidth="1"/>
    <col min="1795" max="1795" width="32" style="398" customWidth="1"/>
    <col min="1796" max="1797" width="15.7109375" style="398" customWidth="1"/>
    <col min="1798" max="1798" width="18.7109375" style="398" customWidth="1"/>
    <col min="1799" max="1799" width="1.7109375" style="398" customWidth="1"/>
    <col min="1800" max="1801" width="8.7109375" style="398" customWidth="1"/>
    <col min="1802" max="1802" width="14.140625" style="398" customWidth="1"/>
    <col min="1803" max="1803" width="14.42578125" style="398" customWidth="1"/>
    <col min="1804" max="1804" width="11.85546875" style="398" customWidth="1"/>
    <col min="1805" max="2048" width="8.7109375" style="398"/>
    <col min="2049" max="2049" width="2.7109375" style="398" customWidth="1"/>
    <col min="2050" max="2050" width="13.7109375" style="398" customWidth="1"/>
    <col min="2051" max="2051" width="32" style="398" customWidth="1"/>
    <col min="2052" max="2053" width="15.7109375" style="398" customWidth="1"/>
    <col min="2054" max="2054" width="18.7109375" style="398" customWidth="1"/>
    <col min="2055" max="2055" width="1.7109375" style="398" customWidth="1"/>
    <col min="2056" max="2057" width="8.7109375" style="398" customWidth="1"/>
    <col min="2058" max="2058" width="14.140625" style="398" customWidth="1"/>
    <col min="2059" max="2059" width="14.42578125" style="398" customWidth="1"/>
    <col min="2060" max="2060" width="11.85546875" style="398" customWidth="1"/>
    <col min="2061" max="2304" width="8.7109375" style="398"/>
    <col min="2305" max="2305" width="2.7109375" style="398" customWidth="1"/>
    <col min="2306" max="2306" width="13.7109375" style="398" customWidth="1"/>
    <col min="2307" max="2307" width="32" style="398" customWidth="1"/>
    <col min="2308" max="2309" width="15.7109375" style="398" customWidth="1"/>
    <col min="2310" max="2310" width="18.7109375" style="398" customWidth="1"/>
    <col min="2311" max="2311" width="1.7109375" style="398" customWidth="1"/>
    <col min="2312" max="2313" width="8.7109375" style="398" customWidth="1"/>
    <col min="2314" max="2314" width="14.140625" style="398" customWidth="1"/>
    <col min="2315" max="2315" width="14.42578125" style="398" customWidth="1"/>
    <col min="2316" max="2316" width="11.85546875" style="398" customWidth="1"/>
    <col min="2317" max="2560" width="8.7109375" style="398"/>
    <col min="2561" max="2561" width="2.7109375" style="398" customWidth="1"/>
    <col min="2562" max="2562" width="13.7109375" style="398" customWidth="1"/>
    <col min="2563" max="2563" width="32" style="398" customWidth="1"/>
    <col min="2564" max="2565" width="15.7109375" style="398" customWidth="1"/>
    <col min="2566" max="2566" width="18.7109375" style="398" customWidth="1"/>
    <col min="2567" max="2567" width="1.7109375" style="398" customWidth="1"/>
    <col min="2568" max="2569" width="8.7109375" style="398" customWidth="1"/>
    <col min="2570" max="2570" width="14.140625" style="398" customWidth="1"/>
    <col min="2571" max="2571" width="14.42578125" style="398" customWidth="1"/>
    <col min="2572" max="2572" width="11.85546875" style="398" customWidth="1"/>
    <col min="2573" max="2816" width="8.7109375" style="398"/>
    <col min="2817" max="2817" width="2.7109375" style="398" customWidth="1"/>
    <col min="2818" max="2818" width="13.7109375" style="398" customWidth="1"/>
    <col min="2819" max="2819" width="32" style="398" customWidth="1"/>
    <col min="2820" max="2821" width="15.7109375" style="398" customWidth="1"/>
    <col min="2822" max="2822" width="18.7109375" style="398" customWidth="1"/>
    <col min="2823" max="2823" width="1.7109375" style="398" customWidth="1"/>
    <col min="2824" max="2825" width="8.7109375" style="398" customWidth="1"/>
    <col min="2826" max="2826" width="14.140625" style="398" customWidth="1"/>
    <col min="2827" max="2827" width="14.42578125" style="398" customWidth="1"/>
    <col min="2828" max="2828" width="11.85546875" style="398" customWidth="1"/>
    <col min="2829" max="3072" width="8.7109375" style="398"/>
    <col min="3073" max="3073" width="2.7109375" style="398" customWidth="1"/>
    <col min="3074" max="3074" width="13.7109375" style="398" customWidth="1"/>
    <col min="3075" max="3075" width="32" style="398" customWidth="1"/>
    <col min="3076" max="3077" width="15.7109375" style="398" customWidth="1"/>
    <col min="3078" max="3078" width="18.7109375" style="398" customWidth="1"/>
    <col min="3079" max="3079" width="1.7109375" style="398" customWidth="1"/>
    <col min="3080" max="3081" width="8.7109375" style="398" customWidth="1"/>
    <col min="3082" max="3082" width="14.140625" style="398" customWidth="1"/>
    <col min="3083" max="3083" width="14.42578125" style="398" customWidth="1"/>
    <col min="3084" max="3084" width="11.85546875" style="398" customWidth="1"/>
    <col min="3085" max="3328" width="8.7109375" style="398"/>
    <col min="3329" max="3329" width="2.7109375" style="398" customWidth="1"/>
    <col min="3330" max="3330" width="13.7109375" style="398" customWidth="1"/>
    <col min="3331" max="3331" width="32" style="398" customWidth="1"/>
    <col min="3332" max="3333" width="15.7109375" style="398" customWidth="1"/>
    <col min="3334" max="3334" width="18.7109375" style="398" customWidth="1"/>
    <col min="3335" max="3335" width="1.7109375" style="398" customWidth="1"/>
    <col min="3336" max="3337" width="8.7109375" style="398" customWidth="1"/>
    <col min="3338" max="3338" width="14.140625" style="398" customWidth="1"/>
    <col min="3339" max="3339" width="14.42578125" style="398" customWidth="1"/>
    <col min="3340" max="3340" width="11.85546875" style="398" customWidth="1"/>
    <col min="3341" max="3584" width="8.7109375" style="398"/>
    <col min="3585" max="3585" width="2.7109375" style="398" customWidth="1"/>
    <col min="3586" max="3586" width="13.7109375" style="398" customWidth="1"/>
    <col min="3587" max="3587" width="32" style="398" customWidth="1"/>
    <col min="3588" max="3589" width="15.7109375" style="398" customWidth="1"/>
    <col min="3590" max="3590" width="18.7109375" style="398" customWidth="1"/>
    <col min="3591" max="3591" width="1.7109375" style="398" customWidth="1"/>
    <col min="3592" max="3593" width="8.7109375" style="398" customWidth="1"/>
    <col min="3594" max="3594" width="14.140625" style="398" customWidth="1"/>
    <col min="3595" max="3595" width="14.42578125" style="398" customWidth="1"/>
    <col min="3596" max="3596" width="11.85546875" style="398" customWidth="1"/>
    <col min="3597" max="3840" width="8.7109375" style="398"/>
    <col min="3841" max="3841" width="2.7109375" style="398" customWidth="1"/>
    <col min="3842" max="3842" width="13.7109375" style="398" customWidth="1"/>
    <col min="3843" max="3843" width="32" style="398" customWidth="1"/>
    <col min="3844" max="3845" width="15.7109375" style="398" customWidth="1"/>
    <col min="3846" max="3846" width="18.7109375" style="398" customWidth="1"/>
    <col min="3847" max="3847" width="1.7109375" style="398" customWidth="1"/>
    <col min="3848" max="3849" width="8.7109375" style="398" customWidth="1"/>
    <col min="3850" max="3850" width="14.140625" style="398" customWidth="1"/>
    <col min="3851" max="3851" width="14.42578125" style="398" customWidth="1"/>
    <col min="3852" max="3852" width="11.85546875" style="398" customWidth="1"/>
    <col min="3853" max="4096" width="8.7109375" style="398"/>
    <col min="4097" max="4097" width="2.7109375" style="398" customWidth="1"/>
    <col min="4098" max="4098" width="13.7109375" style="398" customWidth="1"/>
    <col min="4099" max="4099" width="32" style="398" customWidth="1"/>
    <col min="4100" max="4101" width="15.7109375" style="398" customWidth="1"/>
    <col min="4102" max="4102" width="18.7109375" style="398" customWidth="1"/>
    <col min="4103" max="4103" width="1.7109375" style="398" customWidth="1"/>
    <col min="4104" max="4105" width="8.7109375" style="398" customWidth="1"/>
    <col min="4106" max="4106" width="14.140625" style="398" customWidth="1"/>
    <col min="4107" max="4107" width="14.42578125" style="398" customWidth="1"/>
    <col min="4108" max="4108" width="11.85546875" style="398" customWidth="1"/>
    <col min="4109" max="4352" width="8.7109375" style="398"/>
    <col min="4353" max="4353" width="2.7109375" style="398" customWidth="1"/>
    <col min="4354" max="4354" width="13.7109375" style="398" customWidth="1"/>
    <col min="4355" max="4355" width="32" style="398" customWidth="1"/>
    <col min="4356" max="4357" width="15.7109375" style="398" customWidth="1"/>
    <col min="4358" max="4358" width="18.7109375" style="398" customWidth="1"/>
    <col min="4359" max="4359" width="1.7109375" style="398" customWidth="1"/>
    <col min="4360" max="4361" width="8.7109375" style="398" customWidth="1"/>
    <col min="4362" max="4362" width="14.140625" style="398" customWidth="1"/>
    <col min="4363" max="4363" width="14.42578125" style="398" customWidth="1"/>
    <col min="4364" max="4364" width="11.85546875" style="398" customWidth="1"/>
    <col min="4365" max="4608" width="8.7109375" style="398"/>
    <col min="4609" max="4609" width="2.7109375" style="398" customWidth="1"/>
    <col min="4610" max="4610" width="13.7109375" style="398" customWidth="1"/>
    <col min="4611" max="4611" width="32" style="398" customWidth="1"/>
    <col min="4612" max="4613" width="15.7109375" style="398" customWidth="1"/>
    <col min="4614" max="4614" width="18.7109375" style="398" customWidth="1"/>
    <col min="4615" max="4615" width="1.7109375" style="398" customWidth="1"/>
    <col min="4616" max="4617" width="8.7109375" style="398" customWidth="1"/>
    <col min="4618" max="4618" width="14.140625" style="398" customWidth="1"/>
    <col min="4619" max="4619" width="14.42578125" style="398" customWidth="1"/>
    <col min="4620" max="4620" width="11.85546875" style="398" customWidth="1"/>
    <col min="4621" max="4864" width="8.7109375" style="398"/>
    <col min="4865" max="4865" width="2.7109375" style="398" customWidth="1"/>
    <col min="4866" max="4866" width="13.7109375" style="398" customWidth="1"/>
    <col min="4867" max="4867" width="32" style="398" customWidth="1"/>
    <col min="4868" max="4869" width="15.7109375" style="398" customWidth="1"/>
    <col min="4870" max="4870" width="18.7109375" style="398" customWidth="1"/>
    <col min="4871" max="4871" width="1.7109375" style="398" customWidth="1"/>
    <col min="4872" max="4873" width="8.7109375" style="398" customWidth="1"/>
    <col min="4874" max="4874" width="14.140625" style="398" customWidth="1"/>
    <col min="4875" max="4875" width="14.42578125" style="398" customWidth="1"/>
    <col min="4876" max="4876" width="11.85546875" style="398" customWidth="1"/>
    <col min="4877" max="5120" width="8.7109375" style="398"/>
    <col min="5121" max="5121" width="2.7109375" style="398" customWidth="1"/>
    <col min="5122" max="5122" width="13.7109375" style="398" customWidth="1"/>
    <col min="5123" max="5123" width="32" style="398" customWidth="1"/>
    <col min="5124" max="5125" width="15.7109375" style="398" customWidth="1"/>
    <col min="5126" max="5126" width="18.7109375" style="398" customWidth="1"/>
    <col min="5127" max="5127" width="1.7109375" style="398" customWidth="1"/>
    <col min="5128" max="5129" width="8.7109375" style="398" customWidth="1"/>
    <col min="5130" max="5130" width="14.140625" style="398" customWidth="1"/>
    <col min="5131" max="5131" width="14.42578125" style="398" customWidth="1"/>
    <col min="5132" max="5132" width="11.85546875" style="398" customWidth="1"/>
    <col min="5133" max="5376" width="8.7109375" style="398"/>
    <col min="5377" max="5377" width="2.7109375" style="398" customWidth="1"/>
    <col min="5378" max="5378" width="13.7109375" style="398" customWidth="1"/>
    <col min="5379" max="5379" width="32" style="398" customWidth="1"/>
    <col min="5380" max="5381" width="15.7109375" style="398" customWidth="1"/>
    <col min="5382" max="5382" width="18.7109375" style="398" customWidth="1"/>
    <col min="5383" max="5383" width="1.7109375" style="398" customWidth="1"/>
    <col min="5384" max="5385" width="8.7109375" style="398" customWidth="1"/>
    <col min="5386" max="5386" width="14.140625" style="398" customWidth="1"/>
    <col min="5387" max="5387" width="14.42578125" style="398" customWidth="1"/>
    <col min="5388" max="5388" width="11.85546875" style="398" customWidth="1"/>
    <col min="5389" max="5632" width="8.7109375" style="398"/>
    <col min="5633" max="5633" width="2.7109375" style="398" customWidth="1"/>
    <col min="5634" max="5634" width="13.7109375" style="398" customWidth="1"/>
    <col min="5635" max="5635" width="32" style="398" customWidth="1"/>
    <col min="5636" max="5637" width="15.7109375" style="398" customWidth="1"/>
    <col min="5638" max="5638" width="18.7109375" style="398" customWidth="1"/>
    <col min="5639" max="5639" width="1.7109375" style="398" customWidth="1"/>
    <col min="5640" max="5641" width="8.7109375" style="398" customWidth="1"/>
    <col min="5642" max="5642" width="14.140625" style="398" customWidth="1"/>
    <col min="5643" max="5643" width="14.42578125" style="398" customWidth="1"/>
    <col min="5644" max="5644" width="11.85546875" style="398" customWidth="1"/>
    <col min="5645" max="5888" width="8.7109375" style="398"/>
    <col min="5889" max="5889" width="2.7109375" style="398" customWidth="1"/>
    <col min="5890" max="5890" width="13.7109375" style="398" customWidth="1"/>
    <col min="5891" max="5891" width="32" style="398" customWidth="1"/>
    <col min="5892" max="5893" width="15.7109375" style="398" customWidth="1"/>
    <col min="5894" max="5894" width="18.7109375" style="398" customWidth="1"/>
    <col min="5895" max="5895" width="1.7109375" style="398" customWidth="1"/>
    <col min="5896" max="5897" width="8.7109375" style="398" customWidth="1"/>
    <col min="5898" max="5898" width="14.140625" style="398" customWidth="1"/>
    <col min="5899" max="5899" width="14.42578125" style="398" customWidth="1"/>
    <col min="5900" max="5900" width="11.85546875" style="398" customWidth="1"/>
    <col min="5901" max="6144" width="8.7109375" style="398"/>
    <col min="6145" max="6145" width="2.7109375" style="398" customWidth="1"/>
    <col min="6146" max="6146" width="13.7109375" style="398" customWidth="1"/>
    <col min="6147" max="6147" width="32" style="398" customWidth="1"/>
    <col min="6148" max="6149" width="15.7109375" style="398" customWidth="1"/>
    <col min="6150" max="6150" width="18.7109375" style="398" customWidth="1"/>
    <col min="6151" max="6151" width="1.7109375" style="398" customWidth="1"/>
    <col min="6152" max="6153" width="8.7109375" style="398" customWidth="1"/>
    <col min="6154" max="6154" width="14.140625" style="398" customWidth="1"/>
    <col min="6155" max="6155" width="14.42578125" style="398" customWidth="1"/>
    <col min="6156" max="6156" width="11.85546875" style="398" customWidth="1"/>
    <col min="6157" max="6400" width="8.7109375" style="398"/>
    <col min="6401" max="6401" width="2.7109375" style="398" customWidth="1"/>
    <col min="6402" max="6402" width="13.7109375" style="398" customWidth="1"/>
    <col min="6403" max="6403" width="32" style="398" customWidth="1"/>
    <col min="6404" max="6405" width="15.7109375" style="398" customWidth="1"/>
    <col min="6406" max="6406" width="18.7109375" style="398" customWidth="1"/>
    <col min="6407" max="6407" width="1.7109375" style="398" customWidth="1"/>
    <col min="6408" max="6409" width="8.7109375" style="398" customWidth="1"/>
    <col min="6410" max="6410" width="14.140625" style="398" customWidth="1"/>
    <col min="6411" max="6411" width="14.42578125" style="398" customWidth="1"/>
    <col min="6412" max="6412" width="11.85546875" style="398" customWidth="1"/>
    <col min="6413" max="6656" width="8.7109375" style="398"/>
    <col min="6657" max="6657" width="2.7109375" style="398" customWidth="1"/>
    <col min="6658" max="6658" width="13.7109375" style="398" customWidth="1"/>
    <col min="6659" max="6659" width="32" style="398" customWidth="1"/>
    <col min="6660" max="6661" width="15.7109375" style="398" customWidth="1"/>
    <col min="6662" max="6662" width="18.7109375" style="398" customWidth="1"/>
    <col min="6663" max="6663" width="1.7109375" style="398" customWidth="1"/>
    <col min="6664" max="6665" width="8.7109375" style="398" customWidth="1"/>
    <col min="6666" max="6666" width="14.140625" style="398" customWidth="1"/>
    <col min="6667" max="6667" width="14.42578125" style="398" customWidth="1"/>
    <col min="6668" max="6668" width="11.85546875" style="398" customWidth="1"/>
    <col min="6669" max="6912" width="8.7109375" style="398"/>
    <col min="6913" max="6913" width="2.7109375" style="398" customWidth="1"/>
    <col min="6914" max="6914" width="13.7109375" style="398" customWidth="1"/>
    <col min="6915" max="6915" width="32" style="398" customWidth="1"/>
    <col min="6916" max="6917" width="15.7109375" style="398" customWidth="1"/>
    <col min="6918" max="6918" width="18.7109375" style="398" customWidth="1"/>
    <col min="6919" max="6919" width="1.7109375" style="398" customWidth="1"/>
    <col min="6920" max="6921" width="8.7109375" style="398" customWidth="1"/>
    <col min="6922" max="6922" width="14.140625" style="398" customWidth="1"/>
    <col min="6923" max="6923" width="14.42578125" style="398" customWidth="1"/>
    <col min="6924" max="6924" width="11.85546875" style="398" customWidth="1"/>
    <col min="6925" max="7168" width="8.7109375" style="398"/>
    <col min="7169" max="7169" width="2.7109375" style="398" customWidth="1"/>
    <col min="7170" max="7170" width="13.7109375" style="398" customWidth="1"/>
    <col min="7171" max="7171" width="32" style="398" customWidth="1"/>
    <col min="7172" max="7173" width="15.7109375" style="398" customWidth="1"/>
    <col min="7174" max="7174" width="18.7109375" style="398" customWidth="1"/>
    <col min="7175" max="7175" width="1.7109375" style="398" customWidth="1"/>
    <col min="7176" max="7177" width="8.7109375" style="398" customWidth="1"/>
    <col min="7178" max="7178" width="14.140625" style="398" customWidth="1"/>
    <col min="7179" max="7179" width="14.42578125" style="398" customWidth="1"/>
    <col min="7180" max="7180" width="11.85546875" style="398" customWidth="1"/>
    <col min="7181" max="7424" width="8.7109375" style="398"/>
    <col min="7425" max="7425" width="2.7109375" style="398" customWidth="1"/>
    <col min="7426" max="7426" width="13.7109375" style="398" customWidth="1"/>
    <col min="7427" max="7427" width="32" style="398" customWidth="1"/>
    <col min="7428" max="7429" width="15.7109375" style="398" customWidth="1"/>
    <col min="7430" max="7430" width="18.7109375" style="398" customWidth="1"/>
    <col min="7431" max="7431" width="1.7109375" style="398" customWidth="1"/>
    <col min="7432" max="7433" width="8.7109375" style="398" customWidth="1"/>
    <col min="7434" max="7434" width="14.140625" style="398" customWidth="1"/>
    <col min="7435" max="7435" width="14.42578125" style="398" customWidth="1"/>
    <col min="7436" max="7436" width="11.85546875" style="398" customWidth="1"/>
    <col min="7437" max="7680" width="8.7109375" style="398"/>
    <col min="7681" max="7681" width="2.7109375" style="398" customWidth="1"/>
    <col min="7682" max="7682" width="13.7109375" style="398" customWidth="1"/>
    <col min="7683" max="7683" width="32" style="398" customWidth="1"/>
    <col min="7684" max="7685" width="15.7109375" style="398" customWidth="1"/>
    <col min="7686" max="7686" width="18.7109375" style="398" customWidth="1"/>
    <col min="7687" max="7687" width="1.7109375" style="398" customWidth="1"/>
    <col min="7688" max="7689" width="8.7109375" style="398" customWidth="1"/>
    <col min="7690" max="7690" width="14.140625" style="398" customWidth="1"/>
    <col min="7691" max="7691" width="14.42578125" style="398" customWidth="1"/>
    <col min="7692" max="7692" width="11.85546875" style="398" customWidth="1"/>
    <col min="7693" max="7936" width="8.7109375" style="398"/>
    <col min="7937" max="7937" width="2.7109375" style="398" customWidth="1"/>
    <col min="7938" max="7938" width="13.7109375" style="398" customWidth="1"/>
    <col min="7939" max="7939" width="32" style="398" customWidth="1"/>
    <col min="7940" max="7941" width="15.7109375" style="398" customWidth="1"/>
    <col min="7942" max="7942" width="18.7109375" style="398" customWidth="1"/>
    <col min="7943" max="7943" width="1.7109375" style="398" customWidth="1"/>
    <col min="7944" max="7945" width="8.7109375" style="398" customWidth="1"/>
    <col min="7946" max="7946" width="14.140625" style="398" customWidth="1"/>
    <col min="7947" max="7947" width="14.42578125" style="398" customWidth="1"/>
    <col min="7948" max="7948" width="11.85546875" style="398" customWidth="1"/>
    <col min="7949" max="8192" width="8.7109375" style="398"/>
    <col min="8193" max="8193" width="2.7109375" style="398" customWidth="1"/>
    <col min="8194" max="8194" width="13.7109375" style="398" customWidth="1"/>
    <col min="8195" max="8195" width="32" style="398" customWidth="1"/>
    <col min="8196" max="8197" width="15.7109375" style="398" customWidth="1"/>
    <col min="8198" max="8198" width="18.7109375" style="398" customWidth="1"/>
    <col min="8199" max="8199" width="1.7109375" style="398" customWidth="1"/>
    <col min="8200" max="8201" width="8.7109375" style="398" customWidth="1"/>
    <col min="8202" max="8202" width="14.140625" style="398" customWidth="1"/>
    <col min="8203" max="8203" width="14.42578125" style="398" customWidth="1"/>
    <col min="8204" max="8204" width="11.85546875" style="398" customWidth="1"/>
    <col min="8205" max="8448" width="8.7109375" style="398"/>
    <col min="8449" max="8449" width="2.7109375" style="398" customWidth="1"/>
    <col min="8450" max="8450" width="13.7109375" style="398" customWidth="1"/>
    <col min="8451" max="8451" width="32" style="398" customWidth="1"/>
    <col min="8452" max="8453" width="15.7109375" style="398" customWidth="1"/>
    <col min="8454" max="8454" width="18.7109375" style="398" customWidth="1"/>
    <col min="8455" max="8455" width="1.7109375" style="398" customWidth="1"/>
    <col min="8456" max="8457" width="8.7109375" style="398" customWidth="1"/>
    <col min="8458" max="8458" width="14.140625" style="398" customWidth="1"/>
    <col min="8459" max="8459" width="14.42578125" style="398" customWidth="1"/>
    <col min="8460" max="8460" width="11.85546875" style="398" customWidth="1"/>
    <col min="8461" max="8704" width="8.7109375" style="398"/>
    <col min="8705" max="8705" width="2.7109375" style="398" customWidth="1"/>
    <col min="8706" max="8706" width="13.7109375" style="398" customWidth="1"/>
    <col min="8707" max="8707" width="32" style="398" customWidth="1"/>
    <col min="8708" max="8709" width="15.7109375" style="398" customWidth="1"/>
    <col min="8710" max="8710" width="18.7109375" style="398" customWidth="1"/>
    <col min="8711" max="8711" width="1.7109375" style="398" customWidth="1"/>
    <col min="8712" max="8713" width="8.7109375" style="398" customWidth="1"/>
    <col min="8714" max="8714" width="14.140625" style="398" customWidth="1"/>
    <col min="8715" max="8715" width="14.42578125" style="398" customWidth="1"/>
    <col min="8716" max="8716" width="11.85546875" style="398" customWidth="1"/>
    <col min="8717" max="8960" width="8.7109375" style="398"/>
    <col min="8961" max="8961" width="2.7109375" style="398" customWidth="1"/>
    <col min="8962" max="8962" width="13.7109375" style="398" customWidth="1"/>
    <col min="8963" max="8963" width="32" style="398" customWidth="1"/>
    <col min="8964" max="8965" width="15.7109375" style="398" customWidth="1"/>
    <col min="8966" max="8966" width="18.7109375" style="398" customWidth="1"/>
    <col min="8967" max="8967" width="1.7109375" style="398" customWidth="1"/>
    <col min="8968" max="8969" width="8.7109375" style="398" customWidth="1"/>
    <col min="8970" max="8970" width="14.140625" style="398" customWidth="1"/>
    <col min="8971" max="8971" width="14.42578125" style="398" customWidth="1"/>
    <col min="8972" max="8972" width="11.85546875" style="398" customWidth="1"/>
    <col min="8973" max="9216" width="8.7109375" style="398"/>
    <col min="9217" max="9217" width="2.7109375" style="398" customWidth="1"/>
    <col min="9218" max="9218" width="13.7109375" style="398" customWidth="1"/>
    <col min="9219" max="9219" width="32" style="398" customWidth="1"/>
    <col min="9220" max="9221" width="15.7109375" style="398" customWidth="1"/>
    <col min="9222" max="9222" width="18.7109375" style="398" customWidth="1"/>
    <col min="9223" max="9223" width="1.7109375" style="398" customWidth="1"/>
    <col min="9224" max="9225" width="8.7109375" style="398" customWidth="1"/>
    <col min="9226" max="9226" width="14.140625" style="398" customWidth="1"/>
    <col min="9227" max="9227" width="14.42578125" style="398" customWidth="1"/>
    <col min="9228" max="9228" width="11.85546875" style="398" customWidth="1"/>
    <col min="9229" max="9472" width="8.7109375" style="398"/>
    <col min="9473" max="9473" width="2.7109375" style="398" customWidth="1"/>
    <col min="9474" max="9474" width="13.7109375" style="398" customWidth="1"/>
    <col min="9475" max="9475" width="32" style="398" customWidth="1"/>
    <col min="9476" max="9477" width="15.7109375" style="398" customWidth="1"/>
    <col min="9478" max="9478" width="18.7109375" style="398" customWidth="1"/>
    <col min="9479" max="9479" width="1.7109375" style="398" customWidth="1"/>
    <col min="9480" max="9481" width="8.7109375" style="398" customWidth="1"/>
    <col min="9482" max="9482" width="14.140625" style="398" customWidth="1"/>
    <col min="9483" max="9483" width="14.42578125" style="398" customWidth="1"/>
    <col min="9484" max="9484" width="11.85546875" style="398" customWidth="1"/>
    <col min="9485" max="9728" width="8.7109375" style="398"/>
    <col min="9729" max="9729" width="2.7109375" style="398" customWidth="1"/>
    <col min="9730" max="9730" width="13.7109375" style="398" customWidth="1"/>
    <col min="9731" max="9731" width="32" style="398" customWidth="1"/>
    <col min="9732" max="9733" width="15.7109375" style="398" customWidth="1"/>
    <col min="9734" max="9734" width="18.7109375" style="398" customWidth="1"/>
    <col min="9735" max="9735" width="1.7109375" style="398" customWidth="1"/>
    <col min="9736" max="9737" width="8.7109375" style="398" customWidth="1"/>
    <col min="9738" max="9738" width="14.140625" style="398" customWidth="1"/>
    <col min="9739" max="9739" width="14.42578125" style="398" customWidth="1"/>
    <col min="9740" max="9740" width="11.85546875" style="398" customWidth="1"/>
    <col min="9741" max="9984" width="8.7109375" style="398"/>
    <col min="9985" max="9985" width="2.7109375" style="398" customWidth="1"/>
    <col min="9986" max="9986" width="13.7109375" style="398" customWidth="1"/>
    <col min="9987" max="9987" width="32" style="398" customWidth="1"/>
    <col min="9988" max="9989" width="15.7109375" style="398" customWidth="1"/>
    <col min="9990" max="9990" width="18.7109375" style="398" customWidth="1"/>
    <col min="9991" max="9991" width="1.7109375" style="398" customWidth="1"/>
    <col min="9992" max="9993" width="8.7109375" style="398" customWidth="1"/>
    <col min="9994" max="9994" width="14.140625" style="398" customWidth="1"/>
    <col min="9995" max="9995" width="14.42578125" style="398" customWidth="1"/>
    <col min="9996" max="9996" width="11.85546875" style="398" customWidth="1"/>
    <col min="9997" max="10240" width="8.7109375" style="398"/>
    <col min="10241" max="10241" width="2.7109375" style="398" customWidth="1"/>
    <col min="10242" max="10242" width="13.7109375" style="398" customWidth="1"/>
    <col min="10243" max="10243" width="32" style="398" customWidth="1"/>
    <col min="10244" max="10245" width="15.7109375" style="398" customWidth="1"/>
    <col min="10246" max="10246" width="18.7109375" style="398" customWidth="1"/>
    <col min="10247" max="10247" width="1.7109375" style="398" customWidth="1"/>
    <col min="10248" max="10249" width="8.7109375" style="398" customWidth="1"/>
    <col min="10250" max="10250" width="14.140625" style="398" customWidth="1"/>
    <col min="10251" max="10251" width="14.42578125" style="398" customWidth="1"/>
    <col min="10252" max="10252" width="11.85546875" style="398" customWidth="1"/>
    <col min="10253" max="10496" width="8.7109375" style="398"/>
    <col min="10497" max="10497" width="2.7109375" style="398" customWidth="1"/>
    <col min="10498" max="10498" width="13.7109375" style="398" customWidth="1"/>
    <col min="10499" max="10499" width="32" style="398" customWidth="1"/>
    <col min="10500" max="10501" width="15.7109375" style="398" customWidth="1"/>
    <col min="10502" max="10502" width="18.7109375" style="398" customWidth="1"/>
    <col min="10503" max="10503" width="1.7109375" style="398" customWidth="1"/>
    <col min="10504" max="10505" width="8.7109375" style="398" customWidth="1"/>
    <col min="10506" max="10506" width="14.140625" style="398" customWidth="1"/>
    <col min="10507" max="10507" width="14.42578125" style="398" customWidth="1"/>
    <col min="10508" max="10508" width="11.85546875" style="398" customWidth="1"/>
    <col min="10509" max="10752" width="8.7109375" style="398"/>
    <col min="10753" max="10753" width="2.7109375" style="398" customWidth="1"/>
    <col min="10754" max="10754" width="13.7109375" style="398" customWidth="1"/>
    <col min="10755" max="10755" width="32" style="398" customWidth="1"/>
    <col min="10756" max="10757" width="15.7109375" style="398" customWidth="1"/>
    <col min="10758" max="10758" width="18.7109375" style="398" customWidth="1"/>
    <col min="10759" max="10759" width="1.7109375" style="398" customWidth="1"/>
    <col min="10760" max="10761" width="8.7109375" style="398" customWidth="1"/>
    <col min="10762" max="10762" width="14.140625" style="398" customWidth="1"/>
    <col min="10763" max="10763" width="14.42578125" style="398" customWidth="1"/>
    <col min="10764" max="10764" width="11.85546875" style="398" customWidth="1"/>
    <col min="10765" max="11008" width="8.7109375" style="398"/>
    <col min="11009" max="11009" width="2.7109375" style="398" customWidth="1"/>
    <col min="11010" max="11010" width="13.7109375" style="398" customWidth="1"/>
    <col min="11011" max="11011" width="32" style="398" customWidth="1"/>
    <col min="11012" max="11013" width="15.7109375" style="398" customWidth="1"/>
    <col min="11014" max="11014" width="18.7109375" style="398" customWidth="1"/>
    <col min="11015" max="11015" width="1.7109375" style="398" customWidth="1"/>
    <col min="11016" max="11017" width="8.7109375" style="398" customWidth="1"/>
    <col min="11018" max="11018" width="14.140625" style="398" customWidth="1"/>
    <col min="11019" max="11019" width="14.42578125" style="398" customWidth="1"/>
    <col min="11020" max="11020" width="11.85546875" style="398" customWidth="1"/>
    <col min="11021" max="11264" width="8.7109375" style="398"/>
    <col min="11265" max="11265" width="2.7109375" style="398" customWidth="1"/>
    <col min="11266" max="11266" width="13.7109375" style="398" customWidth="1"/>
    <col min="11267" max="11267" width="32" style="398" customWidth="1"/>
    <col min="11268" max="11269" width="15.7109375" style="398" customWidth="1"/>
    <col min="11270" max="11270" width="18.7109375" style="398" customWidth="1"/>
    <col min="11271" max="11271" width="1.7109375" style="398" customWidth="1"/>
    <col min="11272" max="11273" width="8.7109375" style="398" customWidth="1"/>
    <col min="11274" max="11274" width="14.140625" style="398" customWidth="1"/>
    <col min="11275" max="11275" width="14.42578125" style="398" customWidth="1"/>
    <col min="11276" max="11276" width="11.85546875" style="398" customWidth="1"/>
    <col min="11277" max="11520" width="8.7109375" style="398"/>
    <col min="11521" max="11521" width="2.7109375" style="398" customWidth="1"/>
    <col min="11522" max="11522" width="13.7109375" style="398" customWidth="1"/>
    <col min="11523" max="11523" width="32" style="398" customWidth="1"/>
    <col min="11524" max="11525" width="15.7109375" style="398" customWidth="1"/>
    <col min="11526" max="11526" width="18.7109375" style="398" customWidth="1"/>
    <col min="11527" max="11527" width="1.7109375" style="398" customWidth="1"/>
    <col min="11528" max="11529" width="8.7109375" style="398" customWidth="1"/>
    <col min="11530" max="11530" width="14.140625" style="398" customWidth="1"/>
    <col min="11531" max="11531" width="14.42578125" style="398" customWidth="1"/>
    <col min="11532" max="11532" width="11.85546875" style="398" customWidth="1"/>
    <col min="11533" max="11776" width="8.7109375" style="398"/>
    <col min="11777" max="11777" width="2.7109375" style="398" customWidth="1"/>
    <col min="11778" max="11778" width="13.7109375" style="398" customWidth="1"/>
    <col min="11779" max="11779" width="32" style="398" customWidth="1"/>
    <col min="11780" max="11781" width="15.7109375" style="398" customWidth="1"/>
    <col min="11782" max="11782" width="18.7109375" style="398" customWidth="1"/>
    <col min="11783" max="11783" width="1.7109375" style="398" customWidth="1"/>
    <col min="11784" max="11785" width="8.7109375" style="398" customWidth="1"/>
    <col min="11786" max="11786" width="14.140625" style="398" customWidth="1"/>
    <col min="11787" max="11787" width="14.42578125" style="398" customWidth="1"/>
    <col min="11788" max="11788" width="11.85546875" style="398" customWidth="1"/>
    <col min="11789" max="12032" width="8.7109375" style="398"/>
    <col min="12033" max="12033" width="2.7109375" style="398" customWidth="1"/>
    <col min="12034" max="12034" width="13.7109375" style="398" customWidth="1"/>
    <col min="12035" max="12035" width="32" style="398" customWidth="1"/>
    <col min="12036" max="12037" width="15.7109375" style="398" customWidth="1"/>
    <col min="12038" max="12038" width="18.7109375" style="398" customWidth="1"/>
    <col min="12039" max="12039" width="1.7109375" style="398" customWidth="1"/>
    <col min="12040" max="12041" width="8.7109375" style="398" customWidth="1"/>
    <col min="12042" max="12042" width="14.140625" style="398" customWidth="1"/>
    <col min="12043" max="12043" width="14.42578125" style="398" customWidth="1"/>
    <col min="12044" max="12044" width="11.85546875" style="398" customWidth="1"/>
    <col min="12045" max="12288" width="8.7109375" style="398"/>
    <col min="12289" max="12289" width="2.7109375" style="398" customWidth="1"/>
    <col min="12290" max="12290" width="13.7109375" style="398" customWidth="1"/>
    <col min="12291" max="12291" width="32" style="398" customWidth="1"/>
    <col min="12292" max="12293" width="15.7109375" style="398" customWidth="1"/>
    <col min="12294" max="12294" width="18.7109375" style="398" customWidth="1"/>
    <col min="12295" max="12295" width="1.7109375" style="398" customWidth="1"/>
    <col min="12296" max="12297" width="8.7109375" style="398" customWidth="1"/>
    <col min="12298" max="12298" width="14.140625" style="398" customWidth="1"/>
    <col min="12299" max="12299" width="14.42578125" style="398" customWidth="1"/>
    <col min="12300" max="12300" width="11.85546875" style="398" customWidth="1"/>
    <col min="12301" max="12544" width="8.7109375" style="398"/>
    <col min="12545" max="12545" width="2.7109375" style="398" customWidth="1"/>
    <col min="12546" max="12546" width="13.7109375" style="398" customWidth="1"/>
    <col min="12547" max="12547" width="32" style="398" customWidth="1"/>
    <col min="12548" max="12549" width="15.7109375" style="398" customWidth="1"/>
    <col min="12550" max="12550" width="18.7109375" style="398" customWidth="1"/>
    <col min="12551" max="12551" width="1.7109375" style="398" customWidth="1"/>
    <col min="12552" max="12553" width="8.7109375" style="398" customWidth="1"/>
    <col min="12554" max="12554" width="14.140625" style="398" customWidth="1"/>
    <col min="12555" max="12555" width="14.42578125" style="398" customWidth="1"/>
    <col min="12556" max="12556" width="11.85546875" style="398" customWidth="1"/>
    <col min="12557" max="12800" width="8.7109375" style="398"/>
    <col min="12801" max="12801" width="2.7109375" style="398" customWidth="1"/>
    <col min="12802" max="12802" width="13.7109375" style="398" customWidth="1"/>
    <col min="12803" max="12803" width="32" style="398" customWidth="1"/>
    <col min="12804" max="12805" width="15.7109375" style="398" customWidth="1"/>
    <col min="12806" max="12806" width="18.7109375" style="398" customWidth="1"/>
    <col min="12807" max="12807" width="1.7109375" style="398" customWidth="1"/>
    <col min="12808" max="12809" width="8.7109375" style="398" customWidth="1"/>
    <col min="12810" max="12810" width="14.140625" style="398" customWidth="1"/>
    <col min="12811" max="12811" width="14.42578125" style="398" customWidth="1"/>
    <col min="12812" max="12812" width="11.85546875" style="398" customWidth="1"/>
    <col min="12813" max="13056" width="8.7109375" style="398"/>
    <col min="13057" max="13057" width="2.7109375" style="398" customWidth="1"/>
    <col min="13058" max="13058" width="13.7109375" style="398" customWidth="1"/>
    <col min="13059" max="13059" width="32" style="398" customWidth="1"/>
    <col min="13060" max="13061" width="15.7109375" style="398" customWidth="1"/>
    <col min="13062" max="13062" width="18.7109375" style="398" customWidth="1"/>
    <col min="13063" max="13063" width="1.7109375" style="398" customWidth="1"/>
    <col min="13064" max="13065" width="8.7109375" style="398" customWidth="1"/>
    <col min="13066" max="13066" width="14.140625" style="398" customWidth="1"/>
    <col min="13067" max="13067" width="14.42578125" style="398" customWidth="1"/>
    <col min="13068" max="13068" width="11.85546875" style="398" customWidth="1"/>
    <col min="13069" max="13312" width="8.7109375" style="398"/>
    <col min="13313" max="13313" width="2.7109375" style="398" customWidth="1"/>
    <col min="13314" max="13314" width="13.7109375" style="398" customWidth="1"/>
    <col min="13315" max="13315" width="32" style="398" customWidth="1"/>
    <col min="13316" max="13317" width="15.7109375" style="398" customWidth="1"/>
    <col min="13318" max="13318" width="18.7109375" style="398" customWidth="1"/>
    <col min="13319" max="13319" width="1.7109375" style="398" customWidth="1"/>
    <col min="13320" max="13321" width="8.7109375" style="398" customWidth="1"/>
    <col min="13322" max="13322" width="14.140625" style="398" customWidth="1"/>
    <col min="13323" max="13323" width="14.42578125" style="398" customWidth="1"/>
    <col min="13324" max="13324" width="11.85546875" style="398" customWidth="1"/>
    <col min="13325" max="13568" width="8.7109375" style="398"/>
    <col min="13569" max="13569" width="2.7109375" style="398" customWidth="1"/>
    <col min="13570" max="13570" width="13.7109375" style="398" customWidth="1"/>
    <col min="13571" max="13571" width="32" style="398" customWidth="1"/>
    <col min="13572" max="13573" width="15.7109375" style="398" customWidth="1"/>
    <col min="13574" max="13574" width="18.7109375" style="398" customWidth="1"/>
    <col min="13575" max="13575" width="1.7109375" style="398" customWidth="1"/>
    <col min="13576" max="13577" width="8.7109375" style="398" customWidth="1"/>
    <col min="13578" max="13578" width="14.140625" style="398" customWidth="1"/>
    <col min="13579" max="13579" width="14.42578125" style="398" customWidth="1"/>
    <col min="13580" max="13580" width="11.85546875" style="398" customWidth="1"/>
    <col min="13581" max="13824" width="8.7109375" style="398"/>
    <col min="13825" max="13825" width="2.7109375" style="398" customWidth="1"/>
    <col min="13826" max="13826" width="13.7109375" style="398" customWidth="1"/>
    <col min="13827" max="13827" width="32" style="398" customWidth="1"/>
    <col min="13828" max="13829" width="15.7109375" style="398" customWidth="1"/>
    <col min="13830" max="13830" width="18.7109375" style="398" customWidth="1"/>
    <col min="13831" max="13831" width="1.7109375" style="398" customWidth="1"/>
    <col min="13832" max="13833" width="8.7109375" style="398" customWidth="1"/>
    <col min="13834" max="13834" width="14.140625" style="398" customWidth="1"/>
    <col min="13835" max="13835" width="14.42578125" style="398" customWidth="1"/>
    <col min="13836" max="13836" width="11.85546875" style="398" customWidth="1"/>
    <col min="13837" max="14080" width="8.7109375" style="398"/>
    <col min="14081" max="14081" width="2.7109375" style="398" customWidth="1"/>
    <col min="14082" max="14082" width="13.7109375" style="398" customWidth="1"/>
    <col min="14083" max="14083" width="32" style="398" customWidth="1"/>
    <col min="14084" max="14085" width="15.7109375" style="398" customWidth="1"/>
    <col min="14086" max="14086" width="18.7109375" style="398" customWidth="1"/>
    <col min="14087" max="14087" width="1.7109375" style="398" customWidth="1"/>
    <col min="14088" max="14089" width="8.7109375" style="398" customWidth="1"/>
    <col min="14090" max="14090" width="14.140625" style="398" customWidth="1"/>
    <col min="14091" max="14091" width="14.42578125" style="398" customWidth="1"/>
    <col min="14092" max="14092" width="11.85546875" style="398" customWidth="1"/>
    <col min="14093" max="14336" width="8.7109375" style="398"/>
    <col min="14337" max="14337" width="2.7109375" style="398" customWidth="1"/>
    <col min="14338" max="14338" width="13.7109375" style="398" customWidth="1"/>
    <col min="14339" max="14339" width="32" style="398" customWidth="1"/>
    <col min="14340" max="14341" width="15.7109375" style="398" customWidth="1"/>
    <col min="14342" max="14342" width="18.7109375" style="398" customWidth="1"/>
    <col min="14343" max="14343" width="1.7109375" style="398" customWidth="1"/>
    <col min="14344" max="14345" width="8.7109375" style="398" customWidth="1"/>
    <col min="14346" max="14346" width="14.140625" style="398" customWidth="1"/>
    <col min="14347" max="14347" width="14.42578125" style="398" customWidth="1"/>
    <col min="14348" max="14348" width="11.85546875" style="398" customWidth="1"/>
    <col min="14349" max="14592" width="8.7109375" style="398"/>
    <col min="14593" max="14593" width="2.7109375" style="398" customWidth="1"/>
    <col min="14594" max="14594" width="13.7109375" style="398" customWidth="1"/>
    <col min="14595" max="14595" width="32" style="398" customWidth="1"/>
    <col min="14596" max="14597" width="15.7109375" style="398" customWidth="1"/>
    <col min="14598" max="14598" width="18.7109375" style="398" customWidth="1"/>
    <col min="14599" max="14599" width="1.7109375" style="398" customWidth="1"/>
    <col min="14600" max="14601" width="8.7109375" style="398" customWidth="1"/>
    <col min="14602" max="14602" width="14.140625" style="398" customWidth="1"/>
    <col min="14603" max="14603" width="14.42578125" style="398" customWidth="1"/>
    <col min="14604" max="14604" width="11.85546875" style="398" customWidth="1"/>
    <col min="14605" max="14848" width="8.7109375" style="398"/>
    <col min="14849" max="14849" width="2.7109375" style="398" customWidth="1"/>
    <col min="14850" max="14850" width="13.7109375" style="398" customWidth="1"/>
    <col min="14851" max="14851" width="32" style="398" customWidth="1"/>
    <col min="14852" max="14853" width="15.7109375" style="398" customWidth="1"/>
    <col min="14854" max="14854" width="18.7109375" style="398" customWidth="1"/>
    <col min="14855" max="14855" width="1.7109375" style="398" customWidth="1"/>
    <col min="14856" max="14857" width="8.7109375" style="398" customWidth="1"/>
    <col min="14858" max="14858" width="14.140625" style="398" customWidth="1"/>
    <col min="14859" max="14859" width="14.42578125" style="398" customWidth="1"/>
    <col min="14860" max="14860" width="11.85546875" style="398" customWidth="1"/>
    <col min="14861" max="15104" width="8.7109375" style="398"/>
    <col min="15105" max="15105" width="2.7109375" style="398" customWidth="1"/>
    <col min="15106" max="15106" width="13.7109375" style="398" customWidth="1"/>
    <col min="15107" max="15107" width="32" style="398" customWidth="1"/>
    <col min="15108" max="15109" width="15.7109375" style="398" customWidth="1"/>
    <col min="15110" max="15110" width="18.7109375" style="398" customWidth="1"/>
    <col min="15111" max="15111" width="1.7109375" style="398" customWidth="1"/>
    <col min="15112" max="15113" width="8.7109375" style="398" customWidth="1"/>
    <col min="15114" max="15114" width="14.140625" style="398" customWidth="1"/>
    <col min="15115" max="15115" width="14.42578125" style="398" customWidth="1"/>
    <col min="15116" max="15116" width="11.85546875" style="398" customWidth="1"/>
    <col min="15117" max="15360" width="8.7109375" style="398"/>
    <col min="15361" max="15361" width="2.7109375" style="398" customWidth="1"/>
    <col min="15362" max="15362" width="13.7109375" style="398" customWidth="1"/>
    <col min="15363" max="15363" width="32" style="398" customWidth="1"/>
    <col min="15364" max="15365" width="15.7109375" style="398" customWidth="1"/>
    <col min="15366" max="15366" width="18.7109375" style="398" customWidth="1"/>
    <col min="15367" max="15367" width="1.7109375" style="398" customWidth="1"/>
    <col min="15368" max="15369" width="8.7109375" style="398" customWidth="1"/>
    <col min="15370" max="15370" width="14.140625" style="398" customWidth="1"/>
    <col min="15371" max="15371" width="14.42578125" style="398" customWidth="1"/>
    <col min="15372" max="15372" width="11.85546875" style="398" customWidth="1"/>
    <col min="15373" max="15616" width="8.7109375" style="398"/>
    <col min="15617" max="15617" width="2.7109375" style="398" customWidth="1"/>
    <col min="15618" max="15618" width="13.7109375" style="398" customWidth="1"/>
    <col min="15619" max="15619" width="32" style="398" customWidth="1"/>
    <col min="15620" max="15621" width="15.7109375" style="398" customWidth="1"/>
    <col min="15622" max="15622" width="18.7109375" style="398" customWidth="1"/>
    <col min="15623" max="15623" width="1.7109375" style="398" customWidth="1"/>
    <col min="15624" max="15625" width="8.7109375" style="398" customWidth="1"/>
    <col min="15626" max="15626" width="14.140625" style="398" customWidth="1"/>
    <col min="15627" max="15627" width="14.42578125" style="398" customWidth="1"/>
    <col min="15628" max="15628" width="11.85546875" style="398" customWidth="1"/>
    <col min="15629" max="15872" width="8.7109375" style="398"/>
    <col min="15873" max="15873" width="2.7109375" style="398" customWidth="1"/>
    <col min="15874" max="15874" width="13.7109375" style="398" customWidth="1"/>
    <col min="15875" max="15875" width="32" style="398" customWidth="1"/>
    <col min="15876" max="15877" width="15.7109375" style="398" customWidth="1"/>
    <col min="15878" max="15878" width="18.7109375" style="398" customWidth="1"/>
    <col min="15879" max="15879" width="1.7109375" style="398" customWidth="1"/>
    <col min="15880" max="15881" width="8.7109375" style="398" customWidth="1"/>
    <col min="15882" max="15882" width="14.140625" style="398" customWidth="1"/>
    <col min="15883" max="15883" width="14.42578125" style="398" customWidth="1"/>
    <col min="15884" max="15884" width="11.85546875" style="398" customWidth="1"/>
    <col min="15885" max="16128" width="8.7109375" style="398"/>
    <col min="16129" max="16129" width="2.7109375" style="398" customWidth="1"/>
    <col min="16130" max="16130" width="13.7109375" style="398" customWidth="1"/>
    <col min="16131" max="16131" width="32" style="398" customWidth="1"/>
    <col min="16132" max="16133" width="15.7109375" style="398" customWidth="1"/>
    <col min="16134" max="16134" width="18.7109375" style="398" customWidth="1"/>
    <col min="16135" max="16135" width="1.7109375" style="398" customWidth="1"/>
    <col min="16136" max="16137" width="8.7109375" style="398" customWidth="1"/>
    <col min="16138" max="16138" width="14.140625" style="398" customWidth="1"/>
    <col min="16139" max="16139" width="14.42578125" style="398" customWidth="1"/>
    <col min="16140" max="16140" width="11.85546875" style="398" customWidth="1"/>
    <col min="16141" max="16384" width="8.7109375" style="398"/>
  </cols>
  <sheetData>
    <row r="1" spans="2:14">
      <c r="B1" s="686" t="s">
        <v>158</v>
      </c>
      <c r="C1" s="686"/>
      <c r="D1" s="686"/>
      <c r="E1" s="686"/>
      <c r="F1" s="686"/>
      <c r="G1" s="397"/>
    </row>
    <row r="2" spans="2:14">
      <c r="B2" s="686" t="s">
        <v>379</v>
      </c>
      <c r="C2" s="686"/>
      <c r="D2" s="686"/>
      <c r="E2" s="686"/>
      <c r="F2" s="686"/>
      <c r="G2" s="397"/>
    </row>
    <row r="3" spans="2:14">
      <c r="B3" s="686" t="s">
        <v>427</v>
      </c>
      <c r="C3" s="686"/>
      <c r="D3" s="686"/>
      <c r="E3" s="686"/>
      <c r="F3" s="686"/>
      <c r="G3" s="397"/>
    </row>
    <row r="4" spans="2:14">
      <c r="B4" s="391"/>
      <c r="C4" s="391"/>
      <c r="D4" s="391"/>
      <c r="E4" s="391"/>
      <c r="F4" s="391"/>
      <c r="G4" s="397"/>
    </row>
    <row r="5" spans="2:14" ht="16.5" thickBot="1">
      <c r="B5" s="390"/>
      <c r="C5" s="390"/>
      <c r="D5" s="390"/>
      <c r="E5" s="390"/>
      <c r="F5" s="390"/>
    </row>
    <row r="6" spans="2:14">
      <c r="B6" s="393" t="s">
        <v>365</v>
      </c>
      <c r="C6" s="394" t="s">
        <v>20</v>
      </c>
      <c r="D6" s="394" t="s">
        <v>366</v>
      </c>
      <c r="E6" s="394" t="s">
        <v>367</v>
      </c>
      <c r="F6" s="395" t="s">
        <v>368</v>
      </c>
      <c r="G6" s="397"/>
    </row>
    <row r="7" spans="2:14">
      <c r="B7" s="385">
        <v>40908</v>
      </c>
      <c r="C7" s="386" t="s">
        <v>369</v>
      </c>
      <c r="D7" s="386">
        <v>262000</v>
      </c>
      <c r="E7" s="386">
        <v>0</v>
      </c>
      <c r="F7" s="387">
        <f>D7-E7</f>
        <v>262000</v>
      </c>
      <c r="G7" s="397"/>
      <c r="J7" s="400"/>
    </row>
    <row r="8" spans="2:14">
      <c r="B8" s="385">
        <v>41274</v>
      </c>
      <c r="C8" s="386" t="s">
        <v>370</v>
      </c>
      <c r="D8" s="386">
        <v>77125</v>
      </c>
      <c r="E8" s="386"/>
      <c r="F8" s="387">
        <f t="shared" ref="F8:F17" si="0">(F7+D8)-E8</f>
        <v>339125</v>
      </c>
      <c r="G8" s="397"/>
      <c r="J8" s="400"/>
    </row>
    <row r="9" spans="2:14">
      <c r="B9" s="385">
        <v>41639</v>
      </c>
      <c r="C9" s="386" t="s">
        <v>371</v>
      </c>
      <c r="D9" s="386">
        <v>187284</v>
      </c>
      <c r="E9" s="386"/>
      <c r="F9" s="387">
        <f t="shared" si="0"/>
        <v>526409</v>
      </c>
      <c r="G9" s="397"/>
      <c r="J9" s="400"/>
    </row>
    <row r="10" spans="2:14">
      <c r="B10" s="385">
        <v>42004</v>
      </c>
      <c r="C10" s="386" t="s">
        <v>372</v>
      </c>
      <c r="D10" s="386">
        <v>188983</v>
      </c>
      <c r="E10" s="386"/>
      <c r="F10" s="387">
        <f t="shared" si="0"/>
        <v>715392</v>
      </c>
      <c r="G10" s="397"/>
      <c r="J10" s="400"/>
      <c r="N10" s="399">
        <v>9204000</v>
      </c>
    </row>
    <row r="11" spans="2:14">
      <c r="B11" s="385">
        <v>42369</v>
      </c>
      <c r="C11" s="386" t="s">
        <v>373</v>
      </c>
      <c r="D11" s="386">
        <v>174666</v>
      </c>
      <c r="E11" s="386"/>
      <c r="F11" s="387">
        <f t="shared" si="0"/>
        <v>890058</v>
      </c>
      <c r="G11" s="397"/>
      <c r="J11" s="400"/>
      <c r="N11" s="399">
        <f>30%*N10</f>
        <v>2761200</v>
      </c>
    </row>
    <row r="12" spans="2:14">
      <c r="B12" s="385">
        <v>42735</v>
      </c>
      <c r="C12" s="386" t="s">
        <v>374</v>
      </c>
      <c r="D12" s="386">
        <v>225584</v>
      </c>
      <c r="E12" s="386">
        <v>0</v>
      </c>
      <c r="F12" s="387">
        <f t="shared" si="0"/>
        <v>1115642</v>
      </c>
      <c r="G12" s="397"/>
      <c r="J12" s="400"/>
      <c r="N12" s="399">
        <f>30%*N10</f>
        <v>2761200</v>
      </c>
    </row>
    <row r="13" spans="2:14">
      <c r="B13" s="385">
        <v>43100</v>
      </c>
      <c r="C13" s="386" t="s">
        <v>375</v>
      </c>
      <c r="D13" s="386">
        <v>230100</v>
      </c>
      <c r="E13" s="386">
        <v>1200000</v>
      </c>
      <c r="F13" s="387">
        <f t="shared" si="0"/>
        <v>145742</v>
      </c>
      <c r="G13" s="397"/>
      <c r="J13" s="400"/>
      <c r="N13" s="399">
        <f>20%*N10</f>
        <v>1840800</v>
      </c>
    </row>
    <row r="14" spans="2:14">
      <c r="B14" s="385">
        <v>43465</v>
      </c>
      <c r="C14" s="386" t="s">
        <v>376</v>
      </c>
      <c r="D14" s="386">
        <v>242750</v>
      </c>
      <c r="E14" s="386">
        <v>0</v>
      </c>
      <c r="F14" s="387">
        <f t="shared" si="0"/>
        <v>388492</v>
      </c>
      <c r="G14" s="397"/>
      <c r="J14" s="400"/>
    </row>
    <row r="15" spans="2:14">
      <c r="B15" s="385">
        <v>43830</v>
      </c>
      <c r="C15" s="386" t="s">
        <v>377</v>
      </c>
      <c r="D15" s="386">
        <v>164375</v>
      </c>
      <c r="E15" s="386"/>
      <c r="F15" s="387">
        <f t="shared" si="0"/>
        <v>552867</v>
      </c>
      <c r="G15" s="397"/>
      <c r="J15" s="400"/>
    </row>
    <row r="16" spans="2:14">
      <c r="B16" s="385">
        <v>44196</v>
      </c>
      <c r="C16" s="386" t="s">
        <v>378</v>
      </c>
      <c r="D16" s="386">
        <v>192775</v>
      </c>
      <c r="E16" s="386"/>
      <c r="F16" s="387">
        <f t="shared" si="0"/>
        <v>745642</v>
      </c>
      <c r="G16" s="397"/>
      <c r="J16" s="400"/>
      <c r="N16" s="399">
        <f>10%*N10</f>
        <v>920400</v>
      </c>
    </row>
    <row r="17" spans="2:14" ht="16.5" thickBot="1">
      <c r="B17" s="388">
        <v>44561</v>
      </c>
      <c r="C17" s="389" t="s">
        <v>426</v>
      </c>
      <c r="D17" s="401">
        <v>209138</v>
      </c>
      <c r="E17" s="401"/>
      <c r="F17" s="396">
        <f t="shared" si="0"/>
        <v>954780</v>
      </c>
      <c r="G17" s="397"/>
      <c r="J17" s="400"/>
      <c r="N17" s="399">
        <f>5%*N10</f>
        <v>460200</v>
      </c>
    </row>
    <row r="18" spans="2:14">
      <c r="B18" s="402"/>
      <c r="D18" s="397"/>
      <c r="E18" s="397"/>
      <c r="F18" s="397"/>
      <c r="G18" s="397"/>
      <c r="J18" s="400"/>
      <c r="N18" s="399">
        <f>2.5%*N10</f>
        <v>230100</v>
      </c>
    </row>
    <row r="19" spans="2:14">
      <c r="B19" s="402"/>
      <c r="D19" s="397"/>
      <c r="E19" s="397"/>
      <c r="F19" s="397"/>
      <c r="G19" s="397"/>
      <c r="J19" s="400"/>
      <c r="N19" s="399">
        <f>2.5%*N10</f>
        <v>230100</v>
      </c>
    </row>
    <row r="20" spans="2:14">
      <c r="B20" s="402"/>
      <c r="D20" s="397"/>
      <c r="E20" s="397"/>
      <c r="F20" s="397"/>
      <c r="G20" s="397"/>
      <c r="J20" s="400"/>
    </row>
    <row r="21" spans="2:14">
      <c r="B21" s="402"/>
      <c r="D21" s="397"/>
      <c r="E21" s="397"/>
      <c r="F21" s="397"/>
      <c r="G21" s="397"/>
      <c r="J21" s="400"/>
    </row>
    <row r="22" spans="2:14">
      <c r="B22" s="402"/>
      <c r="D22" s="397"/>
      <c r="E22" s="397"/>
      <c r="F22" s="397"/>
      <c r="G22" s="397"/>
      <c r="J22" s="400"/>
    </row>
    <row r="23" spans="2:14">
      <c r="B23" s="402"/>
      <c r="D23" s="397"/>
      <c r="E23" s="397"/>
      <c r="F23" s="397"/>
      <c r="G23" s="397"/>
      <c r="J23" s="400"/>
    </row>
    <row r="24" spans="2:14">
      <c r="B24" s="402"/>
      <c r="D24" s="397"/>
      <c r="E24" s="397"/>
      <c r="F24" s="397"/>
      <c r="G24" s="397"/>
      <c r="J24" s="400"/>
    </row>
    <row r="25" spans="2:14">
      <c r="B25" s="402"/>
      <c r="D25" s="397"/>
      <c r="E25" s="397"/>
      <c r="F25" s="397"/>
      <c r="G25" s="397"/>
      <c r="J25" s="400"/>
    </row>
    <row r="26" spans="2:14">
      <c r="B26" s="402"/>
      <c r="D26" s="397"/>
      <c r="E26" s="397"/>
      <c r="F26" s="397"/>
      <c r="G26" s="397"/>
      <c r="J26" s="400"/>
    </row>
    <row r="27" spans="2:14">
      <c r="B27" s="402"/>
      <c r="D27" s="397"/>
      <c r="E27" s="397"/>
      <c r="F27" s="397"/>
      <c r="G27" s="397"/>
      <c r="J27" s="400"/>
    </row>
    <row r="28" spans="2:14">
      <c r="B28" s="402"/>
      <c r="D28" s="397"/>
      <c r="E28" s="397"/>
      <c r="F28" s="397"/>
      <c r="G28" s="397"/>
      <c r="J28" s="400"/>
    </row>
    <row r="29" spans="2:14">
      <c r="B29" s="402"/>
      <c r="D29" s="397"/>
      <c r="E29" s="397"/>
      <c r="F29" s="397"/>
      <c r="G29" s="397"/>
      <c r="J29" s="400"/>
    </row>
    <row r="30" spans="2:14">
      <c r="B30" s="402"/>
      <c r="D30" s="397"/>
      <c r="E30" s="397"/>
      <c r="F30" s="397"/>
      <c r="G30" s="397"/>
      <c r="J30" s="400"/>
    </row>
    <row r="31" spans="2:14">
      <c r="B31" s="402"/>
      <c r="D31" s="397"/>
      <c r="E31" s="397"/>
      <c r="F31" s="397"/>
      <c r="G31" s="397"/>
      <c r="J31" s="400"/>
    </row>
    <row r="32" spans="2:14">
      <c r="B32" s="402"/>
      <c r="D32" s="397"/>
      <c r="E32" s="397"/>
      <c r="F32" s="397"/>
      <c r="G32" s="397"/>
      <c r="J32" s="400"/>
    </row>
    <row r="33" spans="2:12" s="398" customFormat="1">
      <c r="B33" s="402"/>
      <c r="D33" s="397"/>
      <c r="E33" s="397"/>
      <c r="F33" s="397"/>
      <c r="G33" s="397"/>
      <c r="J33" s="400"/>
    </row>
    <row r="34" spans="2:12" s="398" customFormat="1">
      <c r="B34" s="402"/>
      <c r="D34" s="397"/>
      <c r="E34" s="397"/>
      <c r="F34" s="397"/>
      <c r="G34" s="397"/>
      <c r="J34" s="400"/>
    </row>
    <row r="35" spans="2:12" s="398" customFormat="1">
      <c r="B35" s="402"/>
      <c r="D35" s="397"/>
      <c r="E35" s="397"/>
      <c r="F35" s="397"/>
      <c r="G35" s="397"/>
      <c r="J35" s="400"/>
    </row>
    <row r="36" spans="2:12" s="398" customFormat="1">
      <c r="B36" s="402"/>
      <c r="D36" s="397"/>
      <c r="E36" s="397"/>
      <c r="F36" s="397"/>
      <c r="G36" s="397"/>
      <c r="J36" s="400"/>
    </row>
    <row r="37" spans="2:12" s="398" customFormat="1">
      <c r="B37" s="402"/>
      <c r="D37" s="397"/>
      <c r="E37" s="397"/>
      <c r="F37" s="397"/>
      <c r="G37" s="397"/>
      <c r="J37" s="400"/>
    </row>
    <row r="38" spans="2:12" s="398" customFormat="1">
      <c r="B38" s="402"/>
      <c r="D38" s="397"/>
      <c r="E38" s="397"/>
      <c r="F38" s="397"/>
      <c r="G38" s="397"/>
      <c r="J38" s="400"/>
      <c r="K38" s="400"/>
      <c r="L38" s="400"/>
    </row>
    <row r="39" spans="2:12" s="398" customFormat="1">
      <c r="B39" s="402"/>
      <c r="D39" s="397"/>
      <c r="E39" s="397"/>
      <c r="F39" s="397"/>
      <c r="G39" s="397"/>
      <c r="J39" s="400"/>
      <c r="K39" s="400"/>
      <c r="L39" s="400"/>
    </row>
    <row r="40" spans="2:12" s="398" customFormat="1">
      <c r="B40" s="402"/>
      <c r="D40" s="397"/>
      <c r="E40" s="397"/>
      <c r="F40" s="397"/>
      <c r="G40" s="397"/>
      <c r="J40" s="400"/>
      <c r="K40" s="400"/>
      <c r="L40" s="400"/>
    </row>
    <row r="41" spans="2:12" s="398" customFormat="1">
      <c r="B41" s="402"/>
      <c r="D41" s="397"/>
      <c r="E41" s="397"/>
      <c r="F41" s="397"/>
      <c r="G41" s="397"/>
      <c r="J41" s="400"/>
      <c r="K41" s="400"/>
      <c r="L41" s="400"/>
    </row>
    <row r="42" spans="2:12" s="398" customFormat="1">
      <c r="B42" s="402"/>
      <c r="D42" s="397"/>
      <c r="E42" s="397"/>
      <c r="F42" s="397"/>
      <c r="G42" s="397"/>
      <c r="J42" s="400"/>
      <c r="K42" s="400"/>
      <c r="L42" s="400"/>
    </row>
    <row r="43" spans="2:12" s="398" customFormat="1">
      <c r="B43" s="402"/>
      <c r="D43" s="397"/>
      <c r="E43" s="397"/>
      <c r="F43" s="397"/>
      <c r="G43" s="397"/>
      <c r="J43" s="400"/>
      <c r="K43" s="400"/>
      <c r="L43" s="400"/>
    </row>
    <row r="44" spans="2:12" s="398" customFormat="1">
      <c r="B44" s="402"/>
      <c r="D44" s="397"/>
      <c r="E44" s="397"/>
      <c r="F44" s="397"/>
      <c r="G44" s="397"/>
      <c r="J44" s="400"/>
      <c r="K44" s="400"/>
      <c r="L44" s="400"/>
    </row>
    <row r="45" spans="2:12" s="398" customFormat="1">
      <c r="B45" s="402"/>
      <c r="D45" s="397"/>
      <c r="E45" s="397"/>
      <c r="F45" s="397"/>
      <c r="G45" s="397"/>
      <c r="J45" s="400"/>
      <c r="K45" s="400"/>
      <c r="L45" s="400"/>
    </row>
    <row r="46" spans="2:12" s="398" customFormat="1">
      <c r="B46" s="402"/>
      <c r="D46" s="397"/>
      <c r="E46" s="397"/>
      <c r="F46" s="397"/>
      <c r="G46" s="397"/>
      <c r="J46" s="400"/>
      <c r="K46" s="400"/>
      <c r="L46" s="400"/>
    </row>
    <row r="47" spans="2:12" s="398" customFormat="1">
      <c r="B47" s="402"/>
      <c r="D47" s="397"/>
      <c r="E47" s="397"/>
      <c r="F47" s="397"/>
      <c r="G47" s="397"/>
      <c r="J47" s="400"/>
      <c r="L47" s="397"/>
    </row>
    <row r="48" spans="2:12" s="398" customFormat="1">
      <c r="B48" s="402"/>
      <c r="D48" s="397"/>
      <c r="E48" s="397"/>
      <c r="F48" s="397"/>
      <c r="G48" s="397"/>
      <c r="J48" s="400"/>
    </row>
    <row r="49" spans="2:14">
      <c r="B49" s="402"/>
      <c r="D49" s="397"/>
      <c r="E49" s="397"/>
      <c r="F49" s="397"/>
      <c r="G49" s="397"/>
      <c r="J49" s="400"/>
      <c r="N49" s="398"/>
    </row>
    <row r="50" spans="2:14">
      <c r="B50" s="402"/>
      <c r="D50" s="397"/>
      <c r="E50" s="397"/>
      <c r="F50" s="397"/>
      <c r="G50" s="397"/>
      <c r="J50" s="400"/>
      <c r="N50" s="398"/>
    </row>
    <row r="51" spans="2:14">
      <c r="B51" s="402"/>
      <c r="D51" s="397"/>
      <c r="E51" s="397"/>
      <c r="F51" s="397"/>
      <c r="G51" s="397"/>
      <c r="J51" s="400"/>
      <c r="K51" s="397"/>
      <c r="N51" s="398"/>
    </row>
    <row r="52" spans="2:14">
      <c r="B52" s="402"/>
      <c r="D52" s="397"/>
      <c r="E52" s="397"/>
      <c r="F52" s="397"/>
      <c r="G52" s="397"/>
      <c r="J52" s="400"/>
      <c r="K52" s="400"/>
      <c r="N52" s="398"/>
    </row>
    <row r="53" spans="2:14">
      <c r="B53" s="402"/>
      <c r="D53" s="397"/>
      <c r="E53" s="397"/>
      <c r="F53" s="397"/>
      <c r="G53" s="397"/>
      <c r="J53" s="400"/>
      <c r="K53" s="397"/>
      <c r="N53" s="398"/>
    </row>
    <row r="54" spans="2:14">
      <c r="B54" s="402"/>
      <c r="D54" s="397"/>
      <c r="E54" s="397"/>
      <c r="F54" s="397"/>
      <c r="G54" s="397"/>
      <c r="J54" s="400"/>
      <c r="N54" s="398"/>
    </row>
    <row r="55" spans="2:14">
      <c r="B55" s="402"/>
      <c r="D55" s="397"/>
      <c r="E55" s="397"/>
      <c r="F55" s="397"/>
      <c r="G55" s="397"/>
      <c r="J55" s="400"/>
      <c r="N55" s="398"/>
    </row>
    <row r="56" spans="2:14">
      <c r="B56" s="688"/>
      <c r="C56" s="687"/>
      <c r="D56" s="403"/>
      <c r="E56" s="403"/>
      <c r="F56" s="403"/>
      <c r="G56" s="403"/>
      <c r="N56" s="398"/>
    </row>
    <row r="62" spans="2:14">
      <c r="C62" s="404"/>
      <c r="F62" s="404"/>
      <c r="N62" s="398"/>
    </row>
    <row r="63" spans="2:14">
      <c r="B63" s="687"/>
      <c r="C63" s="687"/>
      <c r="D63" s="687"/>
      <c r="E63" s="687"/>
      <c r="F63" s="687"/>
      <c r="G63" s="687"/>
      <c r="N63" s="398"/>
    </row>
    <row r="64" spans="2:14">
      <c r="B64" s="687"/>
      <c r="C64" s="687"/>
      <c r="D64" s="687"/>
      <c r="E64" s="687"/>
      <c r="F64" s="687"/>
      <c r="G64" s="687"/>
      <c r="N64" s="398"/>
    </row>
    <row r="65" spans="2:7" s="398" customFormat="1">
      <c r="B65" s="687"/>
      <c r="C65" s="687"/>
      <c r="D65" s="687"/>
      <c r="E65" s="687"/>
      <c r="F65" s="687"/>
      <c r="G65" s="687"/>
    </row>
    <row r="66" spans="2:7" s="398" customFormat="1">
      <c r="B66" s="687"/>
      <c r="C66" s="687"/>
      <c r="D66" s="687"/>
      <c r="E66" s="687"/>
      <c r="F66" s="687"/>
      <c r="G66" s="687"/>
    </row>
    <row r="67" spans="2:7" s="398" customFormat="1">
      <c r="B67" s="687"/>
      <c r="C67" s="687"/>
      <c r="D67" s="687"/>
      <c r="E67" s="687"/>
      <c r="F67" s="687"/>
      <c r="G67" s="687"/>
    </row>
    <row r="68" spans="2:7" s="398" customFormat="1">
      <c r="B68" s="688"/>
      <c r="C68" s="688"/>
      <c r="D68" s="688"/>
      <c r="E68" s="688"/>
      <c r="F68" s="688"/>
      <c r="G68" s="688"/>
    </row>
  </sheetData>
  <mergeCells count="10">
    <mergeCell ref="B65:G65"/>
    <mergeCell ref="B66:G66"/>
    <mergeCell ref="B67:G67"/>
    <mergeCell ref="B68:G68"/>
    <mergeCell ref="B1:F1"/>
    <mergeCell ref="B2:F2"/>
    <mergeCell ref="B3:F3"/>
    <mergeCell ref="B56:C56"/>
    <mergeCell ref="B63:G63"/>
    <mergeCell ref="B64:G64"/>
  </mergeCells>
  <pageMargins left="0.7" right="0.7" top="0.75" bottom="0.75" header="0.3" footer="0.3"/>
  <pageSetup paperSize="9" scale="89" fitToHeight="0" orientation="portrait" horizontalDpi="4294967293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55"/>
  <sheetViews>
    <sheetView workbookViewId="0">
      <selection activeCell="F22" sqref="F22"/>
    </sheetView>
  </sheetViews>
  <sheetFormatPr defaultColWidth="8.7109375" defaultRowHeight="15.75"/>
  <cols>
    <col min="1" max="1" width="2.7109375" style="390" customWidth="1"/>
    <col min="2" max="2" width="13.7109375" style="390" customWidth="1"/>
    <col min="3" max="3" width="34.7109375" style="390" customWidth="1"/>
    <col min="4" max="6" width="15.7109375" style="390" customWidth="1"/>
    <col min="7" max="7" width="18.7109375" style="390" customWidth="1"/>
    <col min="8" max="256" width="8.7109375" style="390"/>
    <col min="257" max="257" width="2.7109375" style="390" customWidth="1"/>
    <col min="258" max="258" width="13.7109375" style="390" customWidth="1"/>
    <col min="259" max="259" width="34.7109375" style="390" customWidth="1"/>
    <col min="260" max="262" width="15.7109375" style="390" customWidth="1"/>
    <col min="263" max="263" width="1.7109375" style="390" customWidth="1"/>
    <col min="264" max="512" width="8.7109375" style="390"/>
    <col min="513" max="513" width="2.7109375" style="390" customWidth="1"/>
    <col min="514" max="514" width="13.7109375" style="390" customWidth="1"/>
    <col min="515" max="515" width="34.7109375" style="390" customWidth="1"/>
    <col min="516" max="518" width="15.7109375" style="390" customWidth="1"/>
    <col min="519" max="519" width="1.7109375" style="390" customWidth="1"/>
    <col min="520" max="768" width="8.7109375" style="390"/>
    <col min="769" max="769" width="2.7109375" style="390" customWidth="1"/>
    <col min="770" max="770" width="13.7109375" style="390" customWidth="1"/>
    <col min="771" max="771" width="34.7109375" style="390" customWidth="1"/>
    <col min="772" max="774" width="15.7109375" style="390" customWidth="1"/>
    <col min="775" max="775" width="1.7109375" style="390" customWidth="1"/>
    <col min="776" max="1024" width="8.7109375" style="390"/>
    <col min="1025" max="1025" width="2.7109375" style="390" customWidth="1"/>
    <col min="1026" max="1026" width="13.7109375" style="390" customWidth="1"/>
    <col min="1027" max="1027" width="34.7109375" style="390" customWidth="1"/>
    <col min="1028" max="1030" width="15.7109375" style="390" customWidth="1"/>
    <col min="1031" max="1031" width="1.7109375" style="390" customWidth="1"/>
    <col min="1032" max="1280" width="8.7109375" style="390"/>
    <col min="1281" max="1281" width="2.7109375" style="390" customWidth="1"/>
    <col min="1282" max="1282" width="13.7109375" style="390" customWidth="1"/>
    <col min="1283" max="1283" width="34.7109375" style="390" customWidth="1"/>
    <col min="1284" max="1286" width="15.7109375" style="390" customWidth="1"/>
    <col min="1287" max="1287" width="1.7109375" style="390" customWidth="1"/>
    <col min="1288" max="1536" width="8.7109375" style="390"/>
    <col min="1537" max="1537" width="2.7109375" style="390" customWidth="1"/>
    <col min="1538" max="1538" width="13.7109375" style="390" customWidth="1"/>
    <col min="1539" max="1539" width="34.7109375" style="390" customWidth="1"/>
    <col min="1540" max="1542" width="15.7109375" style="390" customWidth="1"/>
    <col min="1543" max="1543" width="1.7109375" style="390" customWidth="1"/>
    <col min="1544" max="1792" width="8.7109375" style="390"/>
    <col min="1793" max="1793" width="2.7109375" style="390" customWidth="1"/>
    <col min="1794" max="1794" width="13.7109375" style="390" customWidth="1"/>
    <col min="1795" max="1795" width="34.7109375" style="390" customWidth="1"/>
    <col min="1796" max="1798" width="15.7109375" style="390" customWidth="1"/>
    <col min="1799" max="1799" width="1.7109375" style="390" customWidth="1"/>
    <col min="1800" max="2048" width="8.7109375" style="390"/>
    <col min="2049" max="2049" width="2.7109375" style="390" customWidth="1"/>
    <col min="2050" max="2050" width="13.7109375" style="390" customWidth="1"/>
    <col min="2051" max="2051" width="34.7109375" style="390" customWidth="1"/>
    <col min="2052" max="2054" width="15.7109375" style="390" customWidth="1"/>
    <col min="2055" max="2055" width="1.7109375" style="390" customWidth="1"/>
    <col min="2056" max="2304" width="8.7109375" style="390"/>
    <col min="2305" max="2305" width="2.7109375" style="390" customWidth="1"/>
    <col min="2306" max="2306" width="13.7109375" style="390" customWidth="1"/>
    <col min="2307" max="2307" width="34.7109375" style="390" customWidth="1"/>
    <col min="2308" max="2310" width="15.7109375" style="390" customWidth="1"/>
    <col min="2311" max="2311" width="1.7109375" style="390" customWidth="1"/>
    <col min="2312" max="2560" width="8.7109375" style="390"/>
    <col min="2561" max="2561" width="2.7109375" style="390" customWidth="1"/>
    <col min="2562" max="2562" width="13.7109375" style="390" customWidth="1"/>
    <col min="2563" max="2563" width="34.7109375" style="390" customWidth="1"/>
    <col min="2564" max="2566" width="15.7109375" style="390" customWidth="1"/>
    <col min="2567" max="2567" width="1.7109375" style="390" customWidth="1"/>
    <col min="2568" max="2816" width="8.7109375" style="390"/>
    <col min="2817" max="2817" width="2.7109375" style="390" customWidth="1"/>
    <col min="2818" max="2818" width="13.7109375" style="390" customWidth="1"/>
    <col min="2819" max="2819" width="34.7109375" style="390" customWidth="1"/>
    <col min="2820" max="2822" width="15.7109375" style="390" customWidth="1"/>
    <col min="2823" max="2823" width="1.7109375" style="390" customWidth="1"/>
    <col min="2824" max="3072" width="8.7109375" style="390"/>
    <col min="3073" max="3073" width="2.7109375" style="390" customWidth="1"/>
    <col min="3074" max="3074" width="13.7109375" style="390" customWidth="1"/>
    <col min="3075" max="3075" width="34.7109375" style="390" customWidth="1"/>
    <col min="3076" max="3078" width="15.7109375" style="390" customWidth="1"/>
    <col min="3079" max="3079" width="1.7109375" style="390" customWidth="1"/>
    <col min="3080" max="3328" width="8.7109375" style="390"/>
    <col min="3329" max="3329" width="2.7109375" style="390" customWidth="1"/>
    <col min="3330" max="3330" width="13.7109375" style="390" customWidth="1"/>
    <col min="3331" max="3331" width="34.7109375" style="390" customWidth="1"/>
    <col min="3332" max="3334" width="15.7109375" style="390" customWidth="1"/>
    <col min="3335" max="3335" width="1.7109375" style="390" customWidth="1"/>
    <col min="3336" max="3584" width="8.7109375" style="390"/>
    <col min="3585" max="3585" width="2.7109375" style="390" customWidth="1"/>
    <col min="3586" max="3586" width="13.7109375" style="390" customWidth="1"/>
    <col min="3587" max="3587" width="34.7109375" style="390" customWidth="1"/>
    <col min="3588" max="3590" width="15.7109375" style="390" customWidth="1"/>
    <col min="3591" max="3591" width="1.7109375" style="390" customWidth="1"/>
    <col min="3592" max="3840" width="8.7109375" style="390"/>
    <col min="3841" max="3841" width="2.7109375" style="390" customWidth="1"/>
    <col min="3842" max="3842" width="13.7109375" style="390" customWidth="1"/>
    <col min="3843" max="3843" width="34.7109375" style="390" customWidth="1"/>
    <col min="3844" max="3846" width="15.7109375" style="390" customWidth="1"/>
    <col min="3847" max="3847" width="1.7109375" style="390" customWidth="1"/>
    <col min="3848" max="4096" width="8.7109375" style="390"/>
    <col min="4097" max="4097" width="2.7109375" style="390" customWidth="1"/>
    <col min="4098" max="4098" width="13.7109375" style="390" customWidth="1"/>
    <col min="4099" max="4099" width="34.7109375" style="390" customWidth="1"/>
    <col min="4100" max="4102" width="15.7109375" style="390" customWidth="1"/>
    <col min="4103" max="4103" width="1.7109375" style="390" customWidth="1"/>
    <col min="4104" max="4352" width="8.7109375" style="390"/>
    <col min="4353" max="4353" width="2.7109375" style="390" customWidth="1"/>
    <col min="4354" max="4354" width="13.7109375" style="390" customWidth="1"/>
    <col min="4355" max="4355" width="34.7109375" style="390" customWidth="1"/>
    <col min="4356" max="4358" width="15.7109375" style="390" customWidth="1"/>
    <col min="4359" max="4359" width="1.7109375" style="390" customWidth="1"/>
    <col min="4360" max="4608" width="8.7109375" style="390"/>
    <col min="4609" max="4609" width="2.7109375" style="390" customWidth="1"/>
    <col min="4610" max="4610" width="13.7109375" style="390" customWidth="1"/>
    <col min="4611" max="4611" width="34.7109375" style="390" customWidth="1"/>
    <col min="4612" max="4614" width="15.7109375" style="390" customWidth="1"/>
    <col min="4615" max="4615" width="1.7109375" style="390" customWidth="1"/>
    <col min="4616" max="4864" width="8.7109375" style="390"/>
    <col min="4865" max="4865" width="2.7109375" style="390" customWidth="1"/>
    <col min="4866" max="4866" width="13.7109375" style="390" customWidth="1"/>
    <col min="4867" max="4867" width="34.7109375" style="390" customWidth="1"/>
    <col min="4868" max="4870" width="15.7109375" style="390" customWidth="1"/>
    <col min="4871" max="4871" width="1.7109375" style="390" customWidth="1"/>
    <col min="4872" max="5120" width="8.7109375" style="390"/>
    <col min="5121" max="5121" width="2.7109375" style="390" customWidth="1"/>
    <col min="5122" max="5122" width="13.7109375" style="390" customWidth="1"/>
    <col min="5123" max="5123" width="34.7109375" style="390" customWidth="1"/>
    <col min="5124" max="5126" width="15.7109375" style="390" customWidth="1"/>
    <col min="5127" max="5127" width="1.7109375" style="390" customWidth="1"/>
    <col min="5128" max="5376" width="8.7109375" style="390"/>
    <col min="5377" max="5377" width="2.7109375" style="390" customWidth="1"/>
    <col min="5378" max="5378" width="13.7109375" style="390" customWidth="1"/>
    <col min="5379" max="5379" width="34.7109375" style="390" customWidth="1"/>
    <col min="5380" max="5382" width="15.7109375" style="390" customWidth="1"/>
    <col min="5383" max="5383" width="1.7109375" style="390" customWidth="1"/>
    <col min="5384" max="5632" width="8.7109375" style="390"/>
    <col min="5633" max="5633" width="2.7109375" style="390" customWidth="1"/>
    <col min="5634" max="5634" width="13.7109375" style="390" customWidth="1"/>
    <col min="5635" max="5635" width="34.7109375" style="390" customWidth="1"/>
    <col min="5636" max="5638" width="15.7109375" style="390" customWidth="1"/>
    <col min="5639" max="5639" width="1.7109375" style="390" customWidth="1"/>
    <col min="5640" max="5888" width="8.7109375" style="390"/>
    <col min="5889" max="5889" width="2.7109375" style="390" customWidth="1"/>
    <col min="5890" max="5890" width="13.7109375" style="390" customWidth="1"/>
    <col min="5891" max="5891" width="34.7109375" style="390" customWidth="1"/>
    <col min="5892" max="5894" width="15.7109375" style="390" customWidth="1"/>
    <col min="5895" max="5895" width="1.7109375" style="390" customWidth="1"/>
    <col min="5896" max="6144" width="8.7109375" style="390"/>
    <col min="6145" max="6145" width="2.7109375" style="390" customWidth="1"/>
    <col min="6146" max="6146" width="13.7109375" style="390" customWidth="1"/>
    <col min="6147" max="6147" width="34.7109375" style="390" customWidth="1"/>
    <col min="6148" max="6150" width="15.7109375" style="390" customWidth="1"/>
    <col min="6151" max="6151" width="1.7109375" style="390" customWidth="1"/>
    <col min="6152" max="6400" width="8.7109375" style="390"/>
    <col min="6401" max="6401" width="2.7109375" style="390" customWidth="1"/>
    <col min="6402" max="6402" width="13.7109375" style="390" customWidth="1"/>
    <col min="6403" max="6403" width="34.7109375" style="390" customWidth="1"/>
    <col min="6404" max="6406" width="15.7109375" style="390" customWidth="1"/>
    <col min="6407" max="6407" width="1.7109375" style="390" customWidth="1"/>
    <col min="6408" max="6656" width="8.7109375" style="390"/>
    <col min="6657" max="6657" width="2.7109375" style="390" customWidth="1"/>
    <col min="6658" max="6658" width="13.7109375" style="390" customWidth="1"/>
    <col min="6659" max="6659" width="34.7109375" style="390" customWidth="1"/>
    <col min="6660" max="6662" width="15.7109375" style="390" customWidth="1"/>
    <col min="6663" max="6663" width="1.7109375" style="390" customWidth="1"/>
    <col min="6664" max="6912" width="8.7109375" style="390"/>
    <col min="6913" max="6913" width="2.7109375" style="390" customWidth="1"/>
    <col min="6914" max="6914" width="13.7109375" style="390" customWidth="1"/>
    <col min="6915" max="6915" width="34.7109375" style="390" customWidth="1"/>
    <col min="6916" max="6918" width="15.7109375" style="390" customWidth="1"/>
    <col min="6919" max="6919" width="1.7109375" style="390" customWidth="1"/>
    <col min="6920" max="7168" width="8.7109375" style="390"/>
    <col min="7169" max="7169" width="2.7109375" style="390" customWidth="1"/>
    <col min="7170" max="7170" width="13.7109375" style="390" customWidth="1"/>
    <col min="7171" max="7171" width="34.7109375" style="390" customWidth="1"/>
    <col min="7172" max="7174" width="15.7109375" style="390" customWidth="1"/>
    <col min="7175" max="7175" width="1.7109375" style="390" customWidth="1"/>
    <col min="7176" max="7424" width="8.7109375" style="390"/>
    <col min="7425" max="7425" width="2.7109375" style="390" customWidth="1"/>
    <col min="7426" max="7426" width="13.7109375" style="390" customWidth="1"/>
    <col min="7427" max="7427" width="34.7109375" style="390" customWidth="1"/>
    <col min="7428" max="7430" width="15.7109375" style="390" customWidth="1"/>
    <col min="7431" max="7431" width="1.7109375" style="390" customWidth="1"/>
    <col min="7432" max="7680" width="8.7109375" style="390"/>
    <col min="7681" max="7681" width="2.7109375" style="390" customWidth="1"/>
    <col min="7682" max="7682" width="13.7109375" style="390" customWidth="1"/>
    <col min="7683" max="7683" width="34.7109375" style="390" customWidth="1"/>
    <col min="7684" max="7686" width="15.7109375" style="390" customWidth="1"/>
    <col min="7687" max="7687" width="1.7109375" style="390" customWidth="1"/>
    <col min="7688" max="7936" width="8.7109375" style="390"/>
    <col min="7937" max="7937" width="2.7109375" style="390" customWidth="1"/>
    <col min="7938" max="7938" width="13.7109375" style="390" customWidth="1"/>
    <col min="7939" max="7939" width="34.7109375" style="390" customWidth="1"/>
    <col min="7940" max="7942" width="15.7109375" style="390" customWidth="1"/>
    <col min="7943" max="7943" width="1.7109375" style="390" customWidth="1"/>
    <col min="7944" max="8192" width="8.7109375" style="390"/>
    <col min="8193" max="8193" width="2.7109375" style="390" customWidth="1"/>
    <col min="8194" max="8194" width="13.7109375" style="390" customWidth="1"/>
    <col min="8195" max="8195" width="34.7109375" style="390" customWidth="1"/>
    <col min="8196" max="8198" width="15.7109375" style="390" customWidth="1"/>
    <col min="8199" max="8199" width="1.7109375" style="390" customWidth="1"/>
    <col min="8200" max="8448" width="8.7109375" style="390"/>
    <col min="8449" max="8449" width="2.7109375" style="390" customWidth="1"/>
    <col min="8450" max="8450" width="13.7109375" style="390" customWidth="1"/>
    <col min="8451" max="8451" width="34.7109375" style="390" customWidth="1"/>
    <col min="8452" max="8454" width="15.7109375" style="390" customWidth="1"/>
    <col min="8455" max="8455" width="1.7109375" style="390" customWidth="1"/>
    <col min="8456" max="8704" width="8.7109375" style="390"/>
    <col min="8705" max="8705" width="2.7109375" style="390" customWidth="1"/>
    <col min="8706" max="8706" width="13.7109375" style="390" customWidth="1"/>
    <col min="8707" max="8707" width="34.7109375" style="390" customWidth="1"/>
    <col min="8708" max="8710" width="15.7109375" style="390" customWidth="1"/>
    <col min="8711" max="8711" width="1.7109375" style="390" customWidth="1"/>
    <col min="8712" max="8960" width="8.7109375" style="390"/>
    <col min="8961" max="8961" width="2.7109375" style="390" customWidth="1"/>
    <col min="8962" max="8962" width="13.7109375" style="390" customWidth="1"/>
    <col min="8963" max="8963" width="34.7109375" style="390" customWidth="1"/>
    <col min="8964" max="8966" width="15.7109375" style="390" customWidth="1"/>
    <col min="8967" max="8967" width="1.7109375" style="390" customWidth="1"/>
    <col min="8968" max="9216" width="8.7109375" style="390"/>
    <col min="9217" max="9217" width="2.7109375" style="390" customWidth="1"/>
    <col min="9218" max="9218" width="13.7109375" style="390" customWidth="1"/>
    <col min="9219" max="9219" width="34.7109375" style="390" customWidth="1"/>
    <col min="9220" max="9222" width="15.7109375" style="390" customWidth="1"/>
    <col min="9223" max="9223" width="1.7109375" style="390" customWidth="1"/>
    <col min="9224" max="9472" width="8.7109375" style="390"/>
    <col min="9473" max="9473" width="2.7109375" style="390" customWidth="1"/>
    <col min="9474" max="9474" width="13.7109375" style="390" customWidth="1"/>
    <col min="9475" max="9475" width="34.7109375" style="390" customWidth="1"/>
    <col min="9476" max="9478" width="15.7109375" style="390" customWidth="1"/>
    <col min="9479" max="9479" width="1.7109375" style="390" customWidth="1"/>
    <col min="9480" max="9728" width="8.7109375" style="390"/>
    <col min="9729" max="9729" width="2.7109375" style="390" customWidth="1"/>
    <col min="9730" max="9730" width="13.7109375" style="390" customWidth="1"/>
    <col min="9731" max="9731" width="34.7109375" style="390" customWidth="1"/>
    <col min="9732" max="9734" width="15.7109375" style="390" customWidth="1"/>
    <col min="9735" max="9735" width="1.7109375" style="390" customWidth="1"/>
    <col min="9736" max="9984" width="8.7109375" style="390"/>
    <col min="9985" max="9985" width="2.7109375" style="390" customWidth="1"/>
    <col min="9986" max="9986" width="13.7109375" style="390" customWidth="1"/>
    <col min="9987" max="9987" width="34.7109375" style="390" customWidth="1"/>
    <col min="9988" max="9990" width="15.7109375" style="390" customWidth="1"/>
    <col min="9991" max="9991" width="1.7109375" style="390" customWidth="1"/>
    <col min="9992" max="10240" width="8.7109375" style="390"/>
    <col min="10241" max="10241" width="2.7109375" style="390" customWidth="1"/>
    <col min="10242" max="10242" width="13.7109375" style="390" customWidth="1"/>
    <col min="10243" max="10243" width="34.7109375" style="390" customWidth="1"/>
    <col min="10244" max="10246" width="15.7109375" style="390" customWidth="1"/>
    <col min="10247" max="10247" width="1.7109375" style="390" customWidth="1"/>
    <col min="10248" max="10496" width="8.7109375" style="390"/>
    <col min="10497" max="10497" width="2.7109375" style="390" customWidth="1"/>
    <col min="10498" max="10498" width="13.7109375" style="390" customWidth="1"/>
    <col min="10499" max="10499" width="34.7109375" style="390" customWidth="1"/>
    <col min="10500" max="10502" width="15.7109375" style="390" customWidth="1"/>
    <col min="10503" max="10503" width="1.7109375" style="390" customWidth="1"/>
    <col min="10504" max="10752" width="8.7109375" style="390"/>
    <col min="10753" max="10753" width="2.7109375" style="390" customWidth="1"/>
    <col min="10754" max="10754" width="13.7109375" style="390" customWidth="1"/>
    <col min="10755" max="10755" width="34.7109375" style="390" customWidth="1"/>
    <col min="10756" max="10758" width="15.7109375" style="390" customWidth="1"/>
    <col min="10759" max="10759" width="1.7109375" style="390" customWidth="1"/>
    <col min="10760" max="11008" width="8.7109375" style="390"/>
    <col min="11009" max="11009" width="2.7109375" style="390" customWidth="1"/>
    <col min="11010" max="11010" width="13.7109375" style="390" customWidth="1"/>
    <col min="11011" max="11011" width="34.7109375" style="390" customWidth="1"/>
    <col min="11012" max="11014" width="15.7109375" style="390" customWidth="1"/>
    <col min="11015" max="11015" width="1.7109375" style="390" customWidth="1"/>
    <col min="11016" max="11264" width="8.7109375" style="390"/>
    <col min="11265" max="11265" width="2.7109375" style="390" customWidth="1"/>
    <col min="11266" max="11266" width="13.7109375" style="390" customWidth="1"/>
    <col min="11267" max="11267" width="34.7109375" style="390" customWidth="1"/>
    <col min="11268" max="11270" width="15.7109375" style="390" customWidth="1"/>
    <col min="11271" max="11271" width="1.7109375" style="390" customWidth="1"/>
    <col min="11272" max="11520" width="8.7109375" style="390"/>
    <col min="11521" max="11521" width="2.7109375" style="390" customWidth="1"/>
    <col min="11522" max="11522" width="13.7109375" style="390" customWidth="1"/>
    <col min="11523" max="11523" width="34.7109375" style="390" customWidth="1"/>
    <col min="11524" max="11526" width="15.7109375" style="390" customWidth="1"/>
    <col min="11527" max="11527" width="1.7109375" style="390" customWidth="1"/>
    <col min="11528" max="11776" width="8.7109375" style="390"/>
    <col min="11777" max="11777" width="2.7109375" style="390" customWidth="1"/>
    <col min="11778" max="11778" width="13.7109375" style="390" customWidth="1"/>
    <col min="11779" max="11779" width="34.7109375" style="390" customWidth="1"/>
    <col min="11780" max="11782" width="15.7109375" style="390" customWidth="1"/>
    <col min="11783" max="11783" width="1.7109375" style="390" customWidth="1"/>
    <col min="11784" max="12032" width="8.7109375" style="390"/>
    <col min="12033" max="12033" width="2.7109375" style="390" customWidth="1"/>
    <col min="12034" max="12034" width="13.7109375" style="390" customWidth="1"/>
    <col min="12035" max="12035" width="34.7109375" style="390" customWidth="1"/>
    <col min="12036" max="12038" width="15.7109375" style="390" customWidth="1"/>
    <col min="12039" max="12039" width="1.7109375" style="390" customWidth="1"/>
    <col min="12040" max="12288" width="8.7109375" style="390"/>
    <col min="12289" max="12289" width="2.7109375" style="390" customWidth="1"/>
    <col min="12290" max="12290" width="13.7109375" style="390" customWidth="1"/>
    <col min="12291" max="12291" width="34.7109375" style="390" customWidth="1"/>
    <col min="12292" max="12294" width="15.7109375" style="390" customWidth="1"/>
    <col min="12295" max="12295" width="1.7109375" style="390" customWidth="1"/>
    <col min="12296" max="12544" width="8.7109375" style="390"/>
    <col min="12545" max="12545" width="2.7109375" style="390" customWidth="1"/>
    <col min="12546" max="12546" width="13.7109375" style="390" customWidth="1"/>
    <col min="12547" max="12547" width="34.7109375" style="390" customWidth="1"/>
    <col min="12548" max="12550" width="15.7109375" style="390" customWidth="1"/>
    <col min="12551" max="12551" width="1.7109375" style="390" customWidth="1"/>
    <col min="12552" max="12800" width="8.7109375" style="390"/>
    <col min="12801" max="12801" width="2.7109375" style="390" customWidth="1"/>
    <col min="12802" max="12802" width="13.7109375" style="390" customWidth="1"/>
    <col min="12803" max="12803" width="34.7109375" style="390" customWidth="1"/>
    <col min="12804" max="12806" width="15.7109375" style="390" customWidth="1"/>
    <col min="12807" max="12807" width="1.7109375" style="390" customWidth="1"/>
    <col min="12808" max="13056" width="8.7109375" style="390"/>
    <col min="13057" max="13057" width="2.7109375" style="390" customWidth="1"/>
    <col min="13058" max="13058" width="13.7109375" style="390" customWidth="1"/>
    <col min="13059" max="13059" width="34.7109375" style="390" customWidth="1"/>
    <col min="13060" max="13062" width="15.7109375" style="390" customWidth="1"/>
    <col min="13063" max="13063" width="1.7109375" style="390" customWidth="1"/>
    <col min="13064" max="13312" width="8.7109375" style="390"/>
    <col min="13313" max="13313" width="2.7109375" style="390" customWidth="1"/>
    <col min="13314" max="13314" width="13.7109375" style="390" customWidth="1"/>
    <col min="13315" max="13315" width="34.7109375" style="390" customWidth="1"/>
    <col min="13316" max="13318" width="15.7109375" style="390" customWidth="1"/>
    <col min="13319" max="13319" width="1.7109375" style="390" customWidth="1"/>
    <col min="13320" max="13568" width="8.7109375" style="390"/>
    <col min="13569" max="13569" width="2.7109375" style="390" customWidth="1"/>
    <col min="13570" max="13570" width="13.7109375" style="390" customWidth="1"/>
    <col min="13571" max="13571" width="34.7109375" style="390" customWidth="1"/>
    <col min="13572" max="13574" width="15.7109375" style="390" customWidth="1"/>
    <col min="13575" max="13575" width="1.7109375" style="390" customWidth="1"/>
    <col min="13576" max="13824" width="8.7109375" style="390"/>
    <col min="13825" max="13825" width="2.7109375" style="390" customWidth="1"/>
    <col min="13826" max="13826" width="13.7109375" style="390" customWidth="1"/>
    <col min="13827" max="13827" width="34.7109375" style="390" customWidth="1"/>
    <col min="13828" max="13830" width="15.7109375" style="390" customWidth="1"/>
    <col min="13831" max="13831" width="1.7109375" style="390" customWidth="1"/>
    <col min="13832" max="14080" width="8.7109375" style="390"/>
    <col min="14081" max="14081" width="2.7109375" style="390" customWidth="1"/>
    <col min="14082" max="14082" width="13.7109375" style="390" customWidth="1"/>
    <col min="14083" max="14083" width="34.7109375" style="390" customWidth="1"/>
    <col min="14084" max="14086" width="15.7109375" style="390" customWidth="1"/>
    <col min="14087" max="14087" width="1.7109375" style="390" customWidth="1"/>
    <col min="14088" max="14336" width="8.7109375" style="390"/>
    <col min="14337" max="14337" width="2.7109375" style="390" customWidth="1"/>
    <col min="14338" max="14338" width="13.7109375" style="390" customWidth="1"/>
    <col min="14339" max="14339" width="34.7109375" style="390" customWidth="1"/>
    <col min="14340" max="14342" width="15.7109375" style="390" customWidth="1"/>
    <col min="14343" max="14343" width="1.7109375" style="390" customWidth="1"/>
    <col min="14344" max="14592" width="8.7109375" style="390"/>
    <col min="14593" max="14593" width="2.7109375" style="390" customWidth="1"/>
    <col min="14594" max="14594" width="13.7109375" style="390" customWidth="1"/>
    <col min="14595" max="14595" width="34.7109375" style="390" customWidth="1"/>
    <col min="14596" max="14598" width="15.7109375" style="390" customWidth="1"/>
    <col min="14599" max="14599" width="1.7109375" style="390" customWidth="1"/>
    <col min="14600" max="14848" width="8.7109375" style="390"/>
    <col min="14849" max="14849" width="2.7109375" style="390" customWidth="1"/>
    <col min="14850" max="14850" width="13.7109375" style="390" customWidth="1"/>
    <col min="14851" max="14851" width="34.7109375" style="390" customWidth="1"/>
    <col min="14852" max="14854" width="15.7109375" style="390" customWidth="1"/>
    <col min="14855" max="14855" width="1.7109375" style="390" customWidth="1"/>
    <col min="14856" max="15104" width="8.7109375" style="390"/>
    <col min="15105" max="15105" width="2.7109375" style="390" customWidth="1"/>
    <col min="15106" max="15106" width="13.7109375" style="390" customWidth="1"/>
    <col min="15107" max="15107" width="34.7109375" style="390" customWidth="1"/>
    <col min="15108" max="15110" width="15.7109375" style="390" customWidth="1"/>
    <col min="15111" max="15111" width="1.7109375" style="390" customWidth="1"/>
    <col min="15112" max="15360" width="8.7109375" style="390"/>
    <col min="15361" max="15361" width="2.7109375" style="390" customWidth="1"/>
    <col min="15362" max="15362" width="13.7109375" style="390" customWidth="1"/>
    <col min="15363" max="15363" width="34.7109375" style="390" customWidth="1"/>
    <col min="15364" max="15366" width="15.7109375" style="390" customWidth="1"/>
    <col min="15367" max="15367" width="1.7109375" style="390" customWidth="1"/>
    <col min="15368" max="15616" width="8.7109375" style="390"/>
    <col min="15617" max="15617" width="2.7109375" style="390" customWidth="1"/>
    <col min="15618" max="15618" width="13.7109375" style="390" customWidth="1"/>
    <col min="15619" max="15619" width="34.7109375" style="390" customWidth="1"/>
    <col min="15620" max="15622" width="15.7109375" style="390" customWidth="1"/>
    <col min="15623" max="15623" width="1.7109375" style="390" customWidth="1"/>
    <col min="15624" max="15872" width="8.7109375" style="390"/>
    <col min="15873" max="15873" width="2.7109375" style="390" customWidth="1"/>
    <col min="15874" max="15874" width="13.7109375" style="390" customWidth="1"/>
    <col min="15875" max="15875" width="34.7109375" style="390" customWidth="1"/>
    <col min="15876" max="15878" width="15.7109375" style="390" customWidth="1"/>
    <col min="15879" max="15879" width="1.7109375" style="390" customWidth="1"/>
    <col min="15880" max="16128" width="8.7109375" style="390"/>
    <col min="16129" max="16129" width="2.7109375" style="390" customWidth="1"/>
    <col min="16130" max="16130" width="13.7109375" style="390" customWidth="1"/>
    <col min="16131" max="16131" width="34.7109375" style="390" customWidth="1"/>
    <col min="16132" max="16134" width="15.7109375" style="390" customWidth="1"/>
    <col min="16135" max="16135" width="1.7109375" style="390" customWidth="1"/>
    <col min="16136" max="16384" width="8.7109375" style="390"/>
  </cols>
  <sheetData>
    <row r="1" spans="2:7">
      <c r="B1" s="686" t="s">
        <v>158</v>
      </c>
      <c r="C1" s="686"/>
      <c r="D1" s="686"/>
      <c r="E1" s="686"/>
      <c r="F1" s="686"/>
    </row>
    <row r="2" spans="2:7">
      <c r="B2" s="686" t="s">
        <v>380</v>
      </c>
      <c r="C2" s="686"/>
      <c r="D2" s="686"/>
      <c r="E2" s="686"/>
      <c r="F2" s="686"/>
    </row>
    <row r="3" spans="2:7">
      <c r="B3" s="686" t="s">
        <v>427</v>
      </c>
      <c r="C3" s="686"/>
      <c r="D3" s="686"/>
      <c r="E3" s="686"/>
      <c r="F3" s="686"/>
    </row>
    <row r="4" spans="2:7" ht="16.5" thickBot="1"/>
    <row r="5" spans="2:7">
      <c r="B5" s="393" t="s">
        <v>365</v>
      </c>
      <c r="C5" s="394" t="s">
        <v>20</v>
      </c>
      <c r="D5" s="394" t="s">
        <v>366</v>
      </c>
      <c r="E5" s="394" t="s">
        <v>367</v>
      </c>
      <c r="F5" s="395" t="s">
        <v>368</v>
      </c>
      <c r="G5" s="391"/>
    </row>
    <row r="6" spans="2:7">
      <c r="B6" s="385">
        <v>40908</v>
      </c>
      <c r="C6" s="386" t="s">
        <v>369</v>
      </c>
      <c r="D6" s="386">
        <v>1353000</v>
      </c>
      <c r="E6" s="386">
        <v>0</v>
      </c>
      <c r="F6" s="387">
        <f>D6-E6</f>
        <v>1353000</v>
      </c>
    </row>
    <row r="7" spans="2:7">
      <c r="B7" s="385">
        <v>41274</v>
      </c>
      <c r="C7" s="386" t="s">
        <v>370</v>
      </c>
      <c r="D7" s="386">
        <v>925500</v>
      </c>
      <c r="E7" s="386">
        <v>0</v>
      </c>
      <c r="F7" s="387">
        <f>(F6+D7)-E7</f>
        <v>2278500</v>
      </c>
    </row>
    <row r="8" spans="2:7">
      <c r="B8" s="385">
        <v>41639</v>
      </c>
      <c r="C8" s="386" t="s">
        <v>371</v>
      </c>
      <c r="D8" s="386">
        <v>2247405</v>
      </c>
      <c r="E8" s="386">
        <v>0</v>
      </c>
      <c r="F8" s="387">
        <f t="shared" ref="F8:F14" si="0">(F7+D8)-E8</f>
        <v>4525905</v>
      </c>
    </row>
    <row r="9" spans="2:7">
      <c r="B9" s="385">
        <v>42004</v>
      </c>
      <c r="C9" s="386" t="s">
        <v>372</v>
      </c>
      <c r="D9" s="386">
        <v>2267790</v>
      </c>
      <c r="E9" s="386"/>
      <c r="F9" s="387">
        <f t="shared" si="0"/>
        <v>6793695</v>
      </c>
    </row>
    <row r="10" spans="2:7">
      <c r="B10" s="385">
        <v>42369</v>
      </c>
      <c r="C10" s="386" t="s">
        <v>373</v>
      </c>
      <c r="D10" s="386">
        <v>2095988</v>
      </c>
      <c r="E10" s="386"/>
      <c r="F10" s="387">
        <f t="shared" si="0"/>
        <v>8889683</v>
      </c>
    </row>
    <row r="11" spans="2:7">
      <c r="B11" s="385">
        <v>42735</v>
      </c>
      <c r="C11" s="386" t="s">
        <v>374</v>
      </c>
      <c r="D11" s="386">
        <v>2707005</v>
      </c>
      <c r="E11" s="386">
        <v>0</v>
      </c>
      <c r="F11" s="387">
        <f t="shared" si="0"/>
        <v>11596688</v>
      </c>
    </row>
    <row r="12" spans="2:7">
      <c r="B12" s="385">
        <v>43100</v>
      </c>
      <c r="C12" s="386" t="s">
        <v>375</v>
      </c>
      <c r="D12" s="386">
        <v>2761200</v>
      </c>
      <c r="E12" s="386"/>
      <c r="F12" s="387">
        <f t="shared" si="0"/>
        <v>14357888</v>
      </c>
    </row>
    <row r="13" spans="2:7">
      <c r="B13" s="385">
        <v>43465</v>
      </c>
      <c r="C13" s="386" t="s">
        <v>376</v>
      </c>
      <c r="D13" s="386">
        <v>2913000</v>
      </c>
      <c r="E13" s="386">
        <v>7717875</v>
      </c>
      <c r="F13" s="387">
        <f t="shared" si="0"/>
        <v>9553013</v>
      </c>
    </row>
    <row r="14" spans="2:7">
      <c r="B14" s="385">
        <v>43830</v>
      </c>
      <c r="C14" s="386" t="s">
        <v>377</v>
      </c>
      <c r="D14" s="386">
        <v>1972500</v>
      </c>
      <c r="E14" s="386"/>
      <c r="F14" s="387">
        <f t="shared" si="0"/>
        <v>11525513</v>
      </c>
    </row>
    <row r="15" spans="2:7">
      <c r="B15" s="385">
        <v>44196</v>
      </c>
      <c r="C15" s="386" t="s">
        <v>378</v>
      </c>
      <c r="D15" s="386">
        <v>2313300</v>
      </c>
      <c r="E15" s="386">
        <v>2123998</v>
      </c>
      <c r="F15" s="387">
        <f>(F14+D15)-E15</f>
        <v>11714815</v>
      </c>
    </row>
    <row r="16" spans="2:7" ht="16.5" thickBot="1">
      <c r="B16" s="388">
        <v>44561</v>
      </c>
      <c r="C16" s="389" t="s">
        <v>426</v>
      </c>
      <c r="D16" s="389">
        <v>2509653</v>
      </c>
      <c r="E16" s="389"/>
      <c r="F16" s="396">
        <f>(F15+D16)-E16</f>
        <v>14224468</v>
      </c>
    </row>
    <row r="17" spans="2:2">
      <c r="B17" s="392"/>
    </row>
    <row r="18" spans="2:2">
      <c r="B18" s="392"/>
    </row>
    <row r="19" spans="2:2">
      <c r="B19" s="392"/>
    </row>
    <row r="20" spans="2:2">
      <c r="B20" s="392"/>
    </row>
    <row r="21" spans="2:2">
      <c r="B21" s="392"/>
    </row>
    <row r="22" spans="2:2">
      <c r="B22" s="392"/>
    </row>
    <row r="23" spans="2:2">
      <c r="B23" s="392"/>
    </row>
    <row r="24" spans="2:2">
      <c r="B24" s="392"/>
    </row>
    <row r="25" spans="2:2">
      <c r="B25" s="392"/>
    </row>
    <row r="26" spans="2:2">
      <c r="B26" s="392"/>
    </row>
    <row r="27" spans="2:2">
      <c r="B27" s="392"/>
    </row>
    <row r="28" spans="2:2">
      <c r="B28" s="392"/>
    </row>
    <row r="29" spans="2:2">
      <c r="B29" s="392"/>
    </row>
    <row r="30" spans="2:2">
      <c r="B30" s="392"/>
    </row>
    <row r="31" spans="2:2">
      <c r="B31" s="392"/>
    </row>
    <row r="32" spans="2:2">
      <c r="B32" s="392"/>
    </row>
    <row r="33" spans="2:2">
      <c r="B33" s="392"/>
    </row>
    <row r="34" spans="2:2">
      <c r="B34" s="392"/>
    </row>
    <row r="35" spans="2:2">
      <c r="B35" s="392"/>
    </row>
    <row r="36" spans="2:2">
      <c r="B36" s="392"/>
    </row>
    <row r="37" spans="2:2">
      <c r="B37" s="392"/>
    </row>
    <row r="38" spans="2:2">
      <c r="B38" s="392"/>
    </row>
    <row r="39" spans="2:2">
      <c r="B39" s="392"/>
    </row>
    <row r="40" spans="2:2">
      <c r="B40" s="392"/>
    </row>
    <row r="41" spans="2:2">
      <c r="B41" s="392"/>
    </row>
    <row r="42" spans="2:2">
      <c r="B42" s="392"/>
    </row>
    <row r="43" spans="2:2">
      <c r="B43" s="392"/>
    </row>
    <row r="44" spans="2:2">
      <c r="B44" s="392"/>
    </row>
    <row r="45" spans="2:2">
      <c r="B45" s="392"/>
    </row>
    <row r="46" spans="2:2">
      <c r="B46" s="392"/>
    </row>
    <row r="47" spans="2:2">
      <c r="B47" s="392"/>
    </row>
    <row r="48" spans="2:2">
      <c r="B48" s="392"/>
    </row>
    <row r="49" spans="2:2">
      <c r="B49" s="392"/>
    </row>
    <row r="50" spans="2:2">
      <c r="B50" s="392"/>
    </row>
    <row r="51" spans="2:2">
      <c r="B51" s="392"/>
    </row>
    <row r="52" spans="2:2">
      <c r="B52" s="392"/>
    </row>
    <row r="53" spans="2:2">
      <c r="B53" s="392"/>
    </row>
    <row r="54" spans="2:2">
      <c r="B54" s="392"/>
    </row>
    <row r="55" spans="2:2">
      <c r="B55" s="392"/>
    </row>
  </sheetData>
  <mergeCells count="3">
    <mergeCell ref="B1:F1"/>
    <mergeCell ref="B2:F2"/>
    <mergeCell ref="B3:F3"/>
  </mergeCells>
  <pageMargins left="0.7" right="0.7" top="0.75" bottom="0.75" header="0.3" footer="0.3"/>
  <pageSetup paperSize="9" scale="90" fitToHeight="0" orientation="portrait" horizontalDpi="4294967293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1"/>
  <sheetViews>
    <sheetView workbookViewId="0">
      <selection activeCell="F14" sqref="F14"/>
    </sheetView>
  </sheetViews>
  <sheetFormatPr defaultRowHeight="15.75"/>
  <cols>
    <col min="1" max="1" width="9.140625" style="381"/>
    <col min="2" max="2" width="5.7109375" style="381" customWidth="1"/>
    <col min="3" max="3" width="15.5703125" style="381" customWidth="1"/>
    <col min="4" max="5" width="16.42578125" style="381" customWidth="1"/>
    <col min="6" max="6" width="15.42578125" style="381" customWidth="1"/>
    <col min="7" max="16384" width="9.140625" style="381"/>
  </cols>
  <sheetData>
    <row r="1" spans="2:6">
      <c r="B1" s="654" t="s">
        <v>330</v>
      </c>
      <c r="C1" s="654"/>
      <c r="D1" s="654"/>
      <c r="E1" s="654"/>
      <c r="F1" s="654"/>
    </row>
    <row r="2" spans="2:6">
      <c r="B2" s="654" t="s">
        <v>158</v>
      </c>
      <c r="C2" s="654"/>
      <c r="D2" s="654"/>
      <c r="E2" s="654"/>
      <c r="F2" s="654"/>
    </row>
    <row r="3" spans="2:6">
      <c r="B3" s="654" t="s">
        <v>401</v>
      </c>
      <c r="C3" s="654"/>
      <c r="D3" s="654"/>
      <c r="E3" s="654"/>
      <c r="F3" s="654"/>
    </row>
    <row r="4" spans="2:6">
      <c r="B4" s="380"/>
      <c r="C4" s="380"/>
      <c r="D4" s="380"/>
      <c r="E4" s="380"/>
      <c r="F4" s="380"/>
    </row>
    <row r="5" spans="2:6">
      <c r="B5" s="691" t="s">
        <v>0</v>
      </c>
      <c r="C5" s="691" t="s">
        <v>219</v>
      </c>
      <c r="D5" s="692" t="s">
        <v>331</v>
      </c>
      <c r="E5" s="692" t="s">
        <v>332</v>
      </c>
      <c r="F5" s="692" t="s">
        <v>333</v>
      </c>
    </row>
    <row r="6" spans="2:6">
      <c r="B6" s="691"/>
      <c r="C6" s="691"/>
      <c r="D6" s="692"/>
      <c r="E6" s="692"/>
      <c r="F6" s="692"/>
    </row>
    <row r="7" spans="2:6">
      <c r="B7" s="382">
        <v>1</v>
      </c>
      <c r="C7" s="382" t="s">
        <v>241</v>
      </c>
      <c r="D7" s="383">
        <v>50000</v>
      </c>
      <c r="E7" s="383">
        <v>1020000</v>
      </c>
      <c r="F7" s="383">
        <v>46767</v>
      </c>
    </row>
    <row r="8" spans="2:6">
      <c r="B8" s="382">
        <v>2</v>
      </c>
      <c r="C8" s="382" t="s">
        <v>425</v>
      </c>
      <c r="D8" s="383">
        <v>100000</v>
      </c>
      <c r="E8" s="383">
        <v>380000</v>
      </c>
      <c r="F8" s="383">
        <v>34747</v>
      </c>
    </row>
    <row r="9" spans="2:6">
      <c r="B9" s="382">
        <v>3</v>
      </c>
      <c r="C9" s="382" t="s">
        <v>234</v>
      </c>
      <c r="D9" s="383">
        <v>50000</v>
      </c>
      <c r="E9" s="383">
        <v>985000</v>
      </c>
      <c r="F9" s="383">
        <v>83743</v>
      </c>
    </row>
    <row r="10" spans="2:6">
      <c r="B10" s="689" t="s">
        <v>98</v>
      </c>
      <c r="C10" s="690"/>
      <c r="D10" s="383">
        <f t="shared" ref="D10:E10" si="0">SUM(D7:D9)</f>
        <v>200000</v>
      </c>
      <c r="E10" s="383">
        <f t="shared" si="0"/>
        <v>2385000</v>
      </c>
      <c r="F10" s="383">
        <f>SUM(F7:F9)</f>
        <v>165257</v>
      </c>
    </row>
    <row r="11" spans="2:6">
      <c r="D11" s="384"/>
      <c r="E11" s="384"/>
    </row>
  </sheetData>
  <mergeCells count="9">
    <mergeCell ref="B10:C10"/>
    <mergeCell ref="B1:F1"/>
    <mergeCell ref="B2:F2"/>
    <mergeCell ref="B3:F3"/>
    <mergeCell ref="B5:B6"/>
    <mergeCell ref="C5:C6"/>
    <mergeCell ref="D5:D6"/>
    <mergeCell ref="E5:E6"/>
    <mergeCell ref="F5:F6"/>
  </mergeCells>
  <pageMargins left="0.7" right="0.7" top="0.75" bottom="0.75" header="0.3" footer="0.3"/>
  <pageSetup paperSize="9" orientation="portrait" horizontalDpi="4294967293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19"/>
  <sheetViews>
    <sheetView workbookViewId="0">
      <selection activeCell="D14" sqref="D14"/>
    </sheetView>
  </sheetViews>
  <sheetFormatPr defaultColWidth="8.7109375" defaultRowHeight="15.75"/>
  <cols>
    <col min="1" max="1" width="2.7109375" style="413" customWidth="1"/>
    <col min="2" max="2" width="17.5703125" style="413" customWidth="1"/>
    <col min="3" max="3" width="43.7109375" style="413" customWidth="1"/>
    <col min="4" max="4" width="18.7109375" style="413" customWidth="1"/>
    <col min="5" max="5" width="16.5703125" style="413" customWidth="1"/>
    <col min="6" max="6" width="1.7109375" style="413" customWidth="1"/>
    <col min="7" max="7" width="8.7109375" style="413" customWidth="1"/>
    <col min="8" max="8" width="13" style="413" customWidth="1"/>
    <col min="9" max="9" width="8.7109375" style="413" customWidth="1"/>
    <col min="10" max="10" width="20.5703125" style="413" customWidth="1"/>
    <col min="11" max="11" width="8.7109375" style="413"/>
    <col min="12" max="12" width="11" style="413" bestFit="1" customWidth="1"/>
    <col min="13" max="256" width="8.7109375" style="413"/>
    <col min="257" max="257" width="2.7109375" style="413" customWidth="1"/>
    <col min="258" max="258" width="17.5703125" style="413" customWidth="1"/>
    <col min="259" max="259" width="43.7109375" style="413" customWidth="1"/>
    <col min="260" max="260" width="18.7109375" style="413" customWidth="1"/>
    <col min="261" max="261" width="16.5703125" style="413" customWidth="1"/>
    <col min="262" max="262" width="1.7109375" style="413" customWidth="1"/>
    <col min="263" max="263" width="8.7109375" style="413" customWidth="1"/>
    <col min="264" max="264" width="13" style="413" customWidth="1"/>
    <col min="265" max="265" width="8.7109375" style="413" customWidth="1"/>
    <col min="266" max="266" width="20.5703125" style="413" customWidth="1"/>
    <col min="267" max="267" width="8.7109375" style="413"/>
    <col min="268" max="268" width="11" style="413" bestFit="1" customWidth="1"/>
    <col min="269" max="512" width="8.7109375" style="413"/>
    <col min="513" max="513" width="2.7109375" style="413" customWidth="1"/>
    <col min="514" max="514" width="17.5703125" style="413" customWidth="1"/>
    <col min="515" max="515" width="43.7109375" style="413" customWidth="1"/>
    <col min="516" max="516" width="18.7109375" style="413" customWidth="1"/>
    <col min="517" max="517" width="16.5703125" style="413" customWidth="1"/>
    <col min="518" max="518" width="1.7109375" style="413" customWidth="1"/>
    <col min="519" max="519" width="8.7109375" style="413" customWidth="1"/>
    <col min="520" max="520" width="13" style="413" customWidth="1"/>
    <col min="521" max="521" width="8.7109375" style="413" customWidth="1"/>
    <col min="522" max="522" width="20.5703125" style="413" customWidth="1"/>
    <col min="523" max="523" width="8.7109375" style="413"/>
    <col min="524" max="524" width="11" style="413" bestFit="1" customWidth="1"/>
    <col min="525" max="768" width="8.7109375" style="413"/>
    <col min="769" max="769" width="2.7109375" style="413" customWidth="1"/>
    <col min="770" max="770" width="17.5703125" style="413" customWidth="1"/>
    <col min="771" max="771" width="43.7109375" style="413" customWidth="1"/>
    <col min="772" max="772" width="18.7109375" style="413" customWidth="1"/>
    <col min="773" max="773" width="16.5703125" style="413" customWidth="1"/>
    <col min="774" max="774" width="1.7109375" style="413" customWidth="1"/>
    <col min="775" max="775" width="8.7109375" style="413" customWidth="1"/>
    <col min="776" max="776" width="13" style="413" customWidth="1"/>
    <col min="777" max="777" width="8.7109375" style="413" customWidth="1"/>
    <col min="778" max="778" width="20.5703125" style="413" customWidth="1"/>
    <col min="779" max="779" width="8.7109375" style="413"/>
    <col min="780" max="780" width="11" style="413" bestFit="1" customWidth="1"/>
    <col min="781" max="1024" width="8.7109375" style="413"/>
    <col min="1025" max="1025" width="2.7109375" style="413" customWidth="1"/>
    <col min="1026" max="1026" width="17.5703125" style="413" customWidth="1"/>
    <col min="1027" max="1027" width="43.7109375" style="413" customWidth="1"/>
    <col min="1028" max="1028" width="18.7109375" style="413" customWidth="1"/>
    <col min="1029" max="1029" width="16.5703125" style="413" customWidth="1"/>
    <col min="1030" max="1030" width="1.7109375" style="413" customWidth="1"/>
    <col min="1031" max="1031" width="8.7109375" style="413" customWidth="1"/>
    <col min="1032" max="1032" width="13" style="413" customWidth="1"/>
    <col min="1033" max="1033" width="8.7109375" style="413" customWidth="1"/>
    <col min="1034" max="1034" width="20.5703125" style="413" customWidth="1"/>
    <col min="1035" max="1035" width="8.7109375" style="413"/>
    <col min="1036" max="1036" width="11" style="413" bestFit="1" customWidth="1"/>
    <col min="1037" max="1280" width="8.7109375" style="413"/>
    <col min="1281" max="1281" width="2.7109375" style="413" customWidth="1"/>
    <col min="1282" max="1282" width="17.5703125" style="413" customWidth="1"/>
    <col min="1283" max="1283" width="43.7109375" style="413" customWidth="1"/>
    <col min="1284" max="1284" width="18.7109375" style="413" customWidth="1"/>
    <col min="1285" max="1285" width="16.5703125" style="413" customWidth="1"/>
    <col min="1286" max="1286" width="1.7109375" style="413" customWidth="1"/>
    <col min="1287" max="1287" width="8.7109375" style="413" customWidth="1"/>
    <col min="1288" max="1288" width="13" style="413" customWidth="1"/>
    <col min="1289" max="1289" width="8.7109375" style="413" customWidth="1"/>
    <col min="1290" max="1290" width="20.5703125" style="413" customWidth="1"/>
    <col min="1291" max="1291" width="8.7109375" style="413"/>
    <col min="1292" max="1292" width="11" style="413" bestFit="1" customWidth="1"/>
    <col min="1293" max="1536" width="8.7109375" style="413"/>
    <col min="1537" max="1537" width="2.7109375" style="413" customWidth="1"/>
    <col min="1538" max="1538" width="17.5703125" style="413" customWidth="1"/>
    <col min="1539" max="1539" width="43.7109375" style="413" customWidth="1"/>
    <col min="1540" max="1540" width="18.7109375" style="413" customWidth="1"/>
    <col min="1541" max="1541" width="16.5703125" style="413" customWidth="1"/>
    <col min="1542" max="1542" width="1.7109375" style="413" customWidth="1"/>
    <col min="1543" max="1543" width="8.7109375" style="413" customWidth="1"/>
    <col min="1544" max="1544" width="13" style="413" customWidth="1"/>
    <col min="1545" max="1545" width="8.7109375" style="413" customWidth="1"/>
    <col min="1546" max="1546" width="20.5703125" style="413" customWidth="1"/>
    <col min="1547" max="1547" width="8.7109375" style="413"/>
    <col min="1548" max="1548" width="11" style="413" bestFit="1" customWidth="1"/>
    <col min="1549" max="1792" width="8.7109375" style="413"/>
    <col min="1793" max="1793" width="2.7109375" style="413" customWidth="1"/>
    <col min="1794" max="1794" width="17.5703125" style="413" customWidth="1"/>
    <col min="1795" max="1795" width="43.7109375" style="413" customWidth="1"/>
    <col min="1796" max="1796" width="18.7109375" style="413" customWidth="1"/>
    <col min="1797" max="1797" width="16.5703125" style="413" customWidth="1"/>
    <col min="1798" max="1798" width="1.7109375" style="413" customWidth="1"/>
    <col min="1799" max="1799" width="8.7109375" style="413" customWidth="1"/>
    <col min="1800" max="1800" width="13" style="413" customWidth="1"/>
    <col min="1801" max="1801" width="8.7109375" style="413" customWidth="1"/>
    <col min="1802" max="1802" width="20.5703125" style="413" customWidth="1"/>
    <col min="1803" max="1803" width="8.7109375" style="413"/>
    <col min="1804" max="1804" width="11" style="413" bestFit="1" customWidth="1"/>
    <col min="1805" max="2048" width="8.7109375" style="413"/>
    <col min="2049" max="2049" width="2.7109375" style="413" customWidth="1"/>
    <col min="2050" max="2050" width="17.5703125" style="413" customWidth="1"/>
    <col min="2051" max="2051" width="43.7109375" style="413" customWidth="1"/>
    <col min="2052" max="2052" width="18.7109375" style="413" customWidth="1"/>
    <col min="2053" max="2053" width="16.5703125" style="413" customWidth="1"/>
    <col min="2054" max="2054" width="1.7109375" style="413" customWidth="1"/>
    <col min="2055" max="2055" width="8.7109375" style="413" customWidth="1"/>
    <col min="2056" max="2056" width="13" style="413" customWidth="1"/>
    <col min="2057" max="2057" width="8.7109375" style="413" customWidth="1"/>
    <col min="2058" max="2058" width="20.5703125" style="413" customWidth="1"/>
    <col min="2059" max="2059" width="8.7109375" style="413"/>
    <col min="2060" max="2060" width="11" style="413" bestFit="1" customWidth="1"/>
    <col min="2061" max="2304" width="8.7109375" style="413"/>
    <col min="2305" max="2305" width="2.7109375" style="413" customWidth="1"/>
    <col min="2306" max="2306" width="17.5703125" style="413" customWidth="1"/>
    <col min="2307" max="2307" width="43.7109375" style="413" customWidth="1"/>
    <col min="2308" max="2308" width="18.7109375" style="413" customWidth="1"/>
    <col min="2309" max="2309" width="16.5703125" style="413" customWidth="1"/>
    <col min="2310" max="2310" width="1.7109375" style="413" customWidth="1"/>
    <col min="2311" max="2311" width="8.7109375" style="413" customWidth="1"/>
    <col min="2312" max="2312" width="13" style="413" customWidth="1"/>
    <col min="2313" max="2313" width="8.7109375" style="413" customWidth="1"/>
    <col min="2314" max="2314" width="20.5703125" style="413" customWidth="1"/>
    <col min="2315" max="2315" width="8.7109375" style="413"/>
    <col min="2316" max="2316" width="11" style="413" bestFit="1" customWidth="1"/>
    <col min="2317" max="2560" width="8.7109375" style="413"/>
    <col min="2561" max="2561" width="2.7109375" style="413" customWidth="1"/>
    <col min="2562" max="2562" width="17.5703125" style="413" customWidth="1"/>
    <col min="2563" max="2563" width="43.7109375" style="413" customWidth="1"/>
    <col min="2564" max="2564" width="18.7109375" style="413" customWidth="1"/>
    <col min="2565" max="2565" width="16.5703125" style="413" customWidth="1"/>
    <col min="2566" max="2566" width="1.7109375" style="413" customWidth="1"/>
    <col min="2567" max="2567" width="8.7109375" style="413" customWidth="1"/>
    <col min="2568" max="2568" width="13" style="413" customWidth="1"/>
    <col min="2569" max="2569" width="8.7109375" style="413" customWidth="1"/>
    <col min="2570" max="2570" width="20.5703125" style="413" customWidth="1"/>
    <col min="2571" max="2571" width="8.7109375" style="413"/>
    <col min="2572" max="2572" width="11" style="413" bestFit="1" customWidth="1"/>
    <col min="2573" max="2816" width="8.7109375" style="413"/>
    <col min="2817" max="2817" width="2.7109375" style="413" customWidth="1"/>
    <col min="2818" max="2818" width="17.5703125" style="413" customWidth="1"/>
    <col min="2819" max="2819" width="43.7109375" style="413" customWidth="1"/>
    <col min="2820" max="2820" width="18.7109375" style="413" customWidth="1"/>
    <col min="2821" max="2821" width="16.5703125" style="413" customWidth="1"/>
    <col min="2822" max="2822" width="1.7109375" style="413" customWidth="1"/>
    <col min="2823" max="2823" width="8.7109375" style="413" customWidth="1"/>
    <col min="2824" max="2824" width="13" style="413" customWidth="1"/>
    <col min="2825" max="2825" width="8.7109375" style="413" customWidth="1"/>
    <col min="2826" max="2826" width="20.5703125" style="413" customWidth="1"/>
    <col min="2827" max="2827" width="8.7109375" style="413"/>
    <col min="2828" max="2828" width="11" style="413" bestFit="1" customWidth="1"/>
    <col min="2829" max="3072" width="8.7109375" style="413"/>
    <col min="3073" max="3073" width="2.7109375" style="413" customWidth="1"/>
    <col min="3074" max="3074" width="17.5703125" style="413" customWidth="1"/>
    <col min="3075" max="3075" width="43.7109375" style="413" customWidth="1"/>
    <col min="3076" max="3076" width="18.7109375" style="413" customWidth="1"/>
    <col min="3077" max="3077" width="16.5703125" style="413" customWidth="1"/>
    <col min="3078" max="3078" width="1.7109375" style="413" customWidth="1"/>
    <col min="3079" max="3079" width="8.7109375" style="413" customWidth="1"/>
    <col min="3080" max="3080" width="13" style="413" customWidth="1"/>
    <col min="3081" max="3081" width="8.7109375" style="413" customWidth="1"/>
    <col min="3082" max="3082" width="20.5703125" style="413" customWidth="1"/>
    <col min="3083" max="3083" width="8.7109375" style="413"/>
    <col min="3084" max="3084" width="11" style="413" bestFit="1" customWidth="1"/>
    <col min="3085" max="3328" width="8.7109375" style="413"/>
    <col min="3329" max="3329" width="2.7109375" style="413" customWidth="1"/>
    <col min="3330" max="3330" width="17.5703125" style="413" customWidth="1"/>
    <col min="3331" max="3331" width="43.7109375" style="413" customWidth="1"/>
    <col min="3332" max="3332" width="18.7109375" style="413" customWidth="1"/>
    <col min="3333" max="3333" width="16.5703125" style="413" customWidth="1"/>
    <col min="3334" max="3334" width="1.7109375" style="413" customWidth="1"/>
    <col min="3335" max="3335" width="8.7109375" style="413" customWidth="1"/>
    <col min="3336" max="3336" width="13" style="413" customWidth="1"/>
    <col min="3337" max="3337" width="8.7109375" style="413" customWidth="1"/>
    <col min="3338" max="3338" width="20.5703125" style="413" customWidth="1"/>
    <col min="3339" max="3339" width="8.7109375" style="413"/>
    <col min="3340" max="3340" width="11" style="413" bestFit="1" customWidth="1"/>
    <col min="3341" max="3584" width="8.7109375" style="413"/>
    <col min="3585" max="3585" width="2.7109375" style="413" customWidth="1"/>
    <col min="3586" max="3586" width="17.5703125" style="413" customWidth="1"/>
    <col min="3587" max="3587" width="43.7109375" style="413" customWidth="1"/>
    <col min="3588" max="3588" width="18.7109375" style="413" customWidth="1"/>
    <col min="3589" max="3589" width="16.5703125" style="413" customWidth="1"/>
    <col min="3590" max="3590" width="1.7109375" style="413" customWidth="1"/>
    <col min="3591" max="3591" width="8.7109375" style="413" customWidth="1"/>
    <col min="3592" max="3592" width="13" style="413" customWidth="1"/>
    <col min="3593" max="3593" width="8.7109375" style="413" customWidth="1"/>
    <col min="3594" max="3594" width="20.5703125" style="413" customWidth="1"/>
    <col min="3595" max="3595" width="8.7109375" style="413"/>
    <col min="3596" max="3596" width="11" style="413" bestFit="1" customWidth="1"/>
    <col min="3597" max="3840" width="8.7109375" style="413"/>
    <col min="3841" max="3841" width="2.7109375" style="413" customWidth="1"/>
    <col min="3842" max="3842" width="17.5703125" style="413" customWidth="1"/>
    <col min="3843" max="3843" width="43.7109375" style="413" customWidth="1"/>
    <col min="3844" max="3844" width="18.7109375" style="413" customWidth="1"/>
    <col min="3845" max="3845" width="16.5703125" style="413" customWidth="1"/>
    <col min="3846" max="3846" width="1.7109375" style="413" customWidth="1"/>
    <col min="3847" max="3847" width="8.7109375" style="413" customWidth="1"/>
    <col min="3848" max="3848" width="13" style="413" customWidth="1"/>
    <col min="3849" max="3849" width="8.7109375" style="413" customWidth="1"/>
    <col min="3850" max="3850" width="20.5703125" style="413" customWidth="1"/>
    <col min="3851" max="3851" width="8.7109375" style="413"/>
    <col min="3852" max="3852" width="11" style="413" bestFit="1" customWidth="1"/>
    <col min="3853" max="4096" width="8.7109375" style="413"/>
    <col min="4097" max="4097" width="2.7109375" style="413" customWidth="1"/>
    <col min="4098" max="4098" width="17.5703125" style="413" customWidth="1"/>
    <col min="4099" max="4099" width="43.7109375" style="413" customWidth="1"/>
    <col min="4100" max="4100" width="18.7109375" style="413" customWidth="1"/>
    <col min="4101" max="4101" width="16.5703125" style="413" customWidth="1"/>
    <col min="4102" max="4102" width="1.7109375" style="413" customWidth="1"/>
    <col min="4103" max="4103" width="8.7109375" style="413" customWidth="1"/>
    <col min="4104" max="4104" width="13" style="413" customWidth="1"/>
    <col min="4105" max="4105" width="8.7109375" style="413" customWidth="1"/>
    <col min="4106" max="4106" width="20.5703125" style="413" customWidth="1"/>
    <col min="4107" max="4107" width="8.7109375" style="413"/>
    <col min="4108" max="4108" width="11" style="413" bestFit="1" customWidth="1"/>
    <col min="4109" max="4352" width="8.7109375" style="413"/>
    <col min="4353" max="4353" width="2.7109375" style="413" customWidth="1"/>
    <col min="4354" max="4354" width="17.5703125" style="413" customWidth="1"/>
    <col min="4355" max="4355" width="43.7109375" style="413" customWidth="1"/>
    <col min="4356" max="4356" width="18.7109375" style="413" customWidth="1"/>
    <col min="4357" max="4357" width="16.5703125" style="413" customWidth="1"/>
    <col min="4358" max="4358" width="1.7109375" style="413" customWidth="1"/>
    <col min="4359" max="4359" width="8.7109375" style="413" customWidth="1"/>
    <col min="4360" max="4360" width="13" style="413" customWidth="1"/>
    <col min="4361" max="4361" width="8.7109375" style="413" customWidth="1"/>
    <col min="4362" max="4362" width="20.5703125" style="413" customWidth="1"/>
    <col min="4363" max="4363" width="8.7109375" style="413"/>
    <col min="4364" max="4364" width="11" style="413" bestFit="1" customWidth="1"/>
    <col min="4365" max="4608" width="8.7109375" style="413"/>
    <col min="4609" max="4609" width="2.7109375" style="413" customWidth="1"/>
    <col min="4610" max="4610" width="17.5703125" style="413" customWidth="1"/>
    <col min="4611" max="4611" width="43.7109375" style="413" customWidth="1"/>
    <col min="4612" max="4612" width="18.7109375" style="413" customWidth="1"/>
    <col min="4613" max="4613" width="16.5703125" style="413" customWidth="1"/>
    <col min="4614" max="4614" width="1.7109375" style="413" customWidth="1"/>
    <col min="4615" max="4615" width="8.7109375" style="413" customWidth="1"/>
    <col min="4616" max="4616" width="13" style="413" customWidth="1"/>
    <col min="4617" max="4617" width="8.7109375" style="413" customWidth="1"/>
    <col min="4618" max="4618" width="20.5703125" style="413" customWidth="1"/>
    <col min="4619" max="4619" width="8.7109375" style="413"/>
    <col min="4620" max="4620" width="11" style="413" bestFit="1" customWidth="1"/>
    <col min="4621" max="4864" width="8.7109375" style="413"/>
    <col min="4865" max="4865" width="2.7109375" style="413" customWidth="1"/>
    <col min="4866" max="4866" width="17.5703125" style="413" customWidth="1"/>
    <col min="4867" max="4867" width="43.7109375" style="413" customWidth="1"/>
    <col min="4868" max="4868" width="18.7109375" style="413" customWidth="1"/>
    <col min="4869" max="4869" width="16.5703125" style="413" customWidth="1"/>
    <col min="4870" max="4870" width="1.7109375" style="413" customWidth="1"/>
    <col min="4871" max="4871" width="8.7109375" style="413" customWidth="1"/>
    <col min="4872" max="4872" width="13" style="413" customWidth="1"/>
    <col min="4873" max="4873" width="8.7109375" style="413" customWidth="1"/>
    <col min="4874" max="4874" width="20.5703125" style="413" customWidth="1"/>
    <col min="4875" max="4875" width="8.7109375" style="413"/>
    <col min="4876" max="4876" width="11" style="413" bestFit="1" customWidth="1"/>
    <col min="4877" max="5120" width="8.7109375" style="413"/>
    <col min="5121" max="5121" width="2.7109375" style="413" customWidth="1"/>
    <col min="5122" max="5122" width="17.5703125" style="413" customWidth="1"/>
    <col min="5123" max="5123" width="43.7109375" style="413" customWidth="1"/>
    <col min="5124" max="5124" width="18.7109375" style="413" customWidth="1"/>
    <col min="5125" max="5125" width="16.5703125" style="413" customWidth="1"/>
    <col min="5126" max="5126" width="1.7109375" style="413" customWidth="1"/>
    <col min="5127" max="5127" width="8.7109375" style="413" customWidth="1"/>
    <col min="5128" max="5128" width="13" style="413" customWidth="1"/>
    <col min="5129" max="5129" width="8.7109375" style="413" customWidth="1"/>
    <col min="5130" max="5130" width="20.5703125" style="413" customWidth="1"/>
    <col min="5131" max="5131" width="8.7109375" style="413"/>
    <col min="5132" max="5132" width="11" style="413" bestFit="1" customWidth="1"/>
    <col min="5133" max="5376" width="8.7109375" style="413"/>
    <col min="5377" max="5377" width="2.7109375" style="413" customWidth="1"/>
    <col min="5378" max="5378" width="17.5703125" style="413" customWidth="1"/>
    <col min="5379" max="5379" width="43.7109375" style="413" customWidth="1"/>
    <col min="5380" max="5380" width="18.7109375" style="413" customWidth="1"/>
    <col min="5381" max="5381" width="16.5703125" style="413" customWidth="1"/>
    <col min="5382" max="5382" width="1.7109375" style="413" customWidth="1"/>
    <col min="5383" max="5383" width="8.7109375" style="413" customWidth="1"/>
    <col min="5384" max="5384" width="13" style="413" customWidth="1"/>
    <col min="5385" max="5385" width="8.7109375" style="413" customWidth="1"/>
    <col min="5386" max="5386" width="20.5703125" style="413" customWidth="1"/>
    <col min="5387" max="5387" width="8.7109375" style="413"/>
    <col min="5388" max="5388" width="11" style="413" bestFit="1" customWidth="1"/>
    <col min="5389" max="5632" width="8.7109375" style="413"/>
    <col min="5633" max="5633" width="2.7109375" style="413" customWidth="1"/>
    <col min="5634" max="5634" width="17.5703125" style="413" customWidth="1"/>
    <col min="5635" max="5635" width="43.7109375" style="413" customWidth="1"/>
    <col min="5636" max="5636" width="18.7109375" style="413" customWidth="1"/>
    <col min="5637" max="5637" width="16.5703125" style="413" customWidth="1"/>
    <col min="5638" max="5638" width="1.7109375" style="413" customWidth="1"/>
    <col min="5639" max="5639" width="8.7109375" style="413" customWidth="1"/>
    <col min="5640" max="5640" width="13" style="413" customWidth="1"/>
    <col min="5641" max="5641" width="8.7109375" style="413" customWidth="1"/>
    <col min="5642" max="5642" width="20.5703125" style="413" customWidth="1"/>
    <col min="5643" max="5643" width="8.7109375" style="413"/>
    <col min="5644" max="5644" width="11" style="413" bestFit="1" customWidth="1"/>
    <col min="5645" max="5888" width="8.7109375" style="413"/>
    <col min="5889" max="5889" width="2.7109375" style="413" customWidth="1"/>
    <col min="5890" max="5890" width="17.5703125" style="413" customWidth="1"/>
    <col min="5891" max="5891" width="43.7109375" style="413" customWidth="1"/>
    <col min="5892" max="5892" width="18.7109375" style="413" customWidth="1"/>
    <col min="5893" max="5893" width="16.5703125" style="413" customWidth="1"/>
    <col min="5894" max="5894" width="1.7109375" style="413" customWidth="1"/>
    <col min="5895" max="5895" width="8.7109375" style="413" customWidth="1"/>
    <col min="5896" max="5896" width="13" style="413" customWidth="1"/>
    <col min="5897" max="5897" width="8.7109375" style="413" customWidth="1"/>
    <col min="5898" max="5898" width="20.5703125" style="413" customWidth="1"/>
    <col min="5899" max="5899" width="8.7109375" style="413"/>
    <col min="5900" max="5900" width="11" style="413" bestFit="1" customWidth="1"/>
    <col min="5901" max="6144" width="8.7109375" style="413"/>
    <col min="6145" max="6145" width="2.7109375" style="413" customWidth="1"/>
    <col min="6146" max="6146" width="17.5703125" style="413" customWidth="1"/>
    <col min="6147" max="6147" width="43.7109375" style="413" customWidth="1"/>
    <col min="6148" max="6148" width="18.7109375" style="413" customWidth="1"/>
    <col min="6149" max="6149" width="16.5703125" style="413" customWidth="1"/>
    <col min="6150" max="6150" width="1.7109375" style="413" customWidth="1"/>
    <col min="6151" max="6151" width="8.7109375" style="413" customWidth="1"/>
    <col min="6152" max="6152" width="13" style="413" customWidth="1"/>
    <col min="6153" max="6153" width="8.7109375" style="413" customWidth="1"/>
    <col min="6154" max="6154" width="20.5703125" style="413" customWidth="1"/>
    <col min="6155" max="6155" width="8.7109375" style="413"/>
    <col min="6156" max="6156" width="11" style="413" bestFit="1" customWidth="1"/>
    <col min="6157" max="6400" width="8.7109375" style="413"/>
    <col min="6401" max="6401" width="2.7109375" style="413" customWidth="1"/>
    <col min="6402" max="6402" width="17.5703125" style="413" customWidth="1"/>
    <col min="6403" max="6403" width="43.7109375" style="413" customWidth="1"/>
    <col min="6404" max="6404" width="18.7109375" style="413" customWidth="1"/>
    <col min="6405" max="6405" width="16.5703125" style="413" customWidth="1"/>
    <col min="6406" max="6406" width="1.7109375" style="413" customWidth="1"/>
    <col min="6407" max="6407" width="8.7109375" style="413" customWidth="1"/>
    <col min="6408" max="6408" width="13" style="413" customWidth="1"/>
    <col min="6409" max="6409" width="8.7109375" style="413" customWidth="1"/>
    <col min="6410" max="6410" width="20.5703125" style="413" customWidth="1"/>
    <col min="6411" max="6411" width="8.7109375" style="413"/>
    <col min="6412" max="6412" width="11" style="413" bestFit="1" customWidth="1"/>
    <col min="6413" max="6656" width="8.7109375" style="413"/>
    <col min="6657" max="6657" width="2.7109375" style="413" customWidth="1"/>
    <col min="6658" max="6658" width="17.5703125" style="413" customWidth="1"/>
    <col min="6659" max="6659" width="43.7109375" style="413" customWidth="1"/>
    <col min="6660" max="6660" width="18.7109375" style="413" customWidth="1"/>
    <col min="6661" max="6661" width="16.5703125" style="413" customWidth="1"/>
    <col min="6662" max="6662" width="1.7109375" style="413" customWidth="1"/>
    <col min="6663" max="6663" width="8.7109375" style="413" customWidth="1"/>
    <col min="6664" max="6664" width="13" style="413" customWidth="1"/>
    <col min="6665" max="6665" width="8.7109375" style="413" customWidth="1"/>
    <col min="6666" max="6666" width="20.5703125" style="413" customWidth="1"/>
    <col min="6667" max="6667" width="8.7109375" style="413"/>
    <col min="6668" max="6668" width="11" style="413" bestFit="1" customWidth="1"/>
    <col min="6669" max="6912" width="8.7109375" style="413"/>
    <col min="6913" max="6913" width="2.7109375" style="413" customWidth="1"/>
    <col min="6914" max="6914" width="17.5703125" style="413" customWidth="1"/>
    <col min="6915" max="6915" width="43.7109375" style="413" customWidth="1"/>
    <col min="6916" max="6916" width="18.7109375" style="413" customWidth="1"/>
    <col min="6917" max="6917" width="16.5703125" style="413" customWidth="1"/>
    <col min="6918" max="6918" width="1.7109375" style="413" customWidth="1"/>
    <col min="6919" max="6919" width="8.7109375" style="413" customWidth="1"/>
    <col min="6920" max="6920" width="13" style="413" customWidth="1"/>
    <col min="6921" max="6921" width="8.7109375" style="413" customWidth="1"/>
    <col min="6922" max="6922" width="20.5703125" style="413" customWidth="1"/>
    <col min="6923" max="6923" width="8.7109375" style="413"/>
    <col min="6924" max="6924" width="11" style="413" bestFit="1" customWidth="1"/>
    <col min="6925" max="7168" width="8.7109375" style="413"/>
    <col min="7169" max="7169" width="2.7109375" style="413" customWidth="1"/>
    <col min="7170" max="7170" width="17.5703125" style="413" customWidth="1"/>
    <col min="7171" max="7171" width="43.7109375" style="413" customWidth="1"/>
    <col min="7172" max="7172" width="18.7109375" style="413" customWidth="1"/>
    <col min="7173" max="7173" width="16.5703125" style="413" customWidth="1"/>
    <col min="7174" max="7174" width="1.7109375" style="413" customWidth="1"/>
    <col min="7175" max="7175" width="8.7109375" style="413" customWidth="1"/>
    <col min="7176" max="7176" width="13" style="413" customWidth="1"/>
    <col min="7177" max="7177" width="8.7109375" style="413" customWidth="1"/>
    <col min="7178" max="7178" width="20.5703125" style="413" customWidth="1"/>
    <col min="7179" max="7179" width="8.7109375" style="413"/>
    <col min="7180" max="7180" width="11" style="413" bestFit="1" customWidth="1"/>
    <col min="7181" max="7424" width="8.7109375" style="413"/>
    <col min="7425" max="7425" width="2.7109375" style="413" customWidth="1"/>
    <col min="7426" max="7426" width="17.5703125" style="413" customWidth="1"/>
    <col min="7427" max="7427" width="43.7109375" style="413" customWidth="1"/>
    <col min="7428" max="7428" width="18.7109375" style="413" customWidth="1"/>
    <col min="7429" max="7429" width="16.5703125" style="413" customWidth="1"/>
    <col min="7430" max="7430" width="1.7109375" style="413" customWidth="1"/>
    <col min="7431" max="7431" width="8.7109375" style="413" customWidth="1"/>
    <col min="7432" max="7432" width="13" style="413" customWidth="1"/>
    <col min="7433" max="7433" width="8.7109375" style="413" customWidth="1"/>
    <col min="7434" max="7434" width="20.5703125" style="413" customWidth="1"/>
    <col min="7435" max="7435" width="8.7109375" style="413"/>
    <col min="7436" max="7436" width="11" style="413" bestFit="1" customWidth="1"/>
    <col min="7437" max="7680" width="8.7109375" style="413"/>
    <col min="7681" max="7681" width="2.7109375" style="413" customWidth="1"/>
    <col min="7682" max="7682" width="17.5703125" style="413" customWidth="1"/>
    <col min="7683" max="7683" width="43.7109375" style="413" customWidth="1"/>
    <col min="7684" max="7684" width="18.7109375" style="413" customWidth="1"/>
    <col min="7685" max="7685" width="16.5703125" style="413" customWidth="1"/>
    <col min="7686" max="7686" width="1.7109375" style="413" customWidth="1"/>
    <col min="7687" max="7687" width="8.7109375" style="413" customWidth="1"/>
    <col min="7688" max="7688" width="13" style="413" customWidth="1"/>
    <col min="7689" max="7689" width="8.7109375" style="413" customWidth="1"/>
    <col min="7690" max="7690" width="20.5703125" style="413" customWidth="1"/>
    <col min="7691" max="7691" width="8.7109375" style="413"/>
    <col min="7692" max="7692" width="11" style="413" bestFit="1" customWidth="1"/>
    <col min="7693" max="7936" width="8.7109375" style="413"/>
    <col min="7937" max="7937" width="2.7109375" style="413" customWidth="1"/>
    <col min="7938" max="7938" width="17.5703125" style="413" customWidth="1"/>
    <col min="7939" max="7939" width="43.7109375" style="413" customWidth="1"/>
    <col min="7940" max="7940" width="18.7109375" style="413" customWidth="1"/>
    <col min="7941" max="7941" width="16.5703125" style="413" customWidth="1"/>
    <col min="7942" max="7942" width="1.7109375" style="413" customWidth="1"/>
    <col min="7943" max="7943" width="8.7109375" style="413" customWidth="1"/>
    <col min="7944" max="7944" width="13" style="413" customWidth="1"/>
    <col min="7945" max="7945" width="8.7109375" style="413" customWidth="1"/>
    <col min="7946" max="7946" width="20.5703125" style="413" customWidth="1"/>
    <col min="7947" max="7947" width="8.7109375" style="413"/>
    <col min="7948" max="7948" width="11" style="413" bestFit="1" customWidth="1"/>
    <col min="7949" max="8192" width="8.7109375" style="413"/>
    <col min="8193" max="8193" width="2.7109375" style="413" customWidth="1"/>
    <col min="8194" max="8194" width="17.5703125" style="413" customWidth="1"/>
    <col min="8195" max="8195" width="43.7109375" style="413" customWidth="1"/>
    <col min="8196" max="8196" width="18.7109375" style="413" customWidth="1"/>
    <col min="8197" max="8197" width="16.5703125" style="413" customWidth="1"/>
    <col min="8198" max="8198" width="1.7109375" style="413" customWidth="1"/>
    <col min="8199" max="8199" width="8.7109375" style="413" customWidth="1"/>
    <col min="8200" max="8200" width="13" style="413" customWidth="1"/>
    <col min="8201" max="8201" width="8.7109375" style="413" customWidth="1"/>
    <col min="8202" max="8202" width="20.5703125" style="413" customWidth="1"/>
    <col min="8203" max="8203" width="8.7109375" style="413"/>
    <col min="8204" max="8204" width="11" style="413" bestFit="1" customWidth="1"/>
    <col min="8205" max="8448" width="8.7109375" style="413"/>
    <col min="8449" max="8449" width="2.7109375" style="413" customWidth="1"/>
    <col min="8450" max="8450" width="17.5703125" style="413" customWidth="1"/>
    <col min="8451" max="8451" width="43.7109375" style="413" customWidth="1"/>
    <col min="8452" max="8452" width="18.7109375" style="413" customWidth="1"/>
    <col min="8453" max="8453" width="16.5703125" style="413" customWidth="1"/>
    <col min="8454" max="8454" width="1.7109375" style="413" customWidth="1"/>
    <col min="8455" max="8455" width="8.7109375" style="413" customWidth="1"/>
    <col min="8456" max="8456" width="13" style="413" customWidth="1"/>
    <col min="8457" max="8457" width="8.7109375" style="413" customWidth="1"/>
    <col min="8458" max="8458" width="20.5703125" style="413" customWidth="1"/>
    <col min="8459" max="8459" width="8.7109375" style="413"/>
    <col min="8460" max="8460" width="11" style="413" bestFit="1" customWidth="1"/>
    <col min="8461" max="8704" width="8.7109375" style="413"/>
    <col min="8705" max="8705" width="2.7109375" style="413" customWidth="1"/>
    <col min="8706" max="8706" width="17.5703125" style="413" customWidth="1"/>
    <col min="8707" max="8707" width="43.7109375" style="413" customWidth="1"/>
    <col min="8708" max="8708" width="18.7109375" style="413" customWidth="1"/>
    <col min="8709" max="8709" width="16.5703125" style="413" customWidth="1"/>
    <col min="8710" max="8710" width="1.7109375" style="413" customWidth="1"/>
    <col min="8711" max="8711" width="8.7109375" style="413" customWidth="1"/>
    <col min="8712" max="8712" width="13" style="413" customWidth="1"/>
    <col min="8713" max="8713" width="8.7109375" style="413" customWidth="1"/>
    <col min="8714" max="8714" width="20.5703125" style="413" customWidth="1"/>
    <col min="8715" max="8715" width="8.7109375" style="413"/>
    <col min="8716" max="8716" width="11" style="413" bestFit="1" customWidth="1"/>
    <col min="8717" max="8960" width="8.7109375" style="413"/>
    <col min="8961" max="8961" width="2.7109375" style="413" customWidth="1"/>
    <col min="8962" max="8962" width="17.5703125" style="413" customWidth="1"/>
    <col min="8963" max="8963" width="43.7109375" style="413" customWidth="1"/>
    <col min="8964" max="8964" width="18.7109375" style="413" customWidth="1"/>
    <col min="8965" max="8965" width="16.5703125" style="413" customWidth="1"/>
    <col min="8966" max="8966" width="1.7109375" style="413" customWidth="1"/>
    <col min="8967" max="8967" width="8.7109375" style="413" customWidth="1"/>
    <col min="8968" max="8968" width="13" style="413" customWidth="1"/>
    <col min="8969" max="8969" width="8.7109375" style="413" customWidth="1"/>
    <col min="8970" max="8970" width="20.5703125" style="413" customWidth="1"/>
    <col min="8971" max="8971" width="8.7109375" style="413"/>
    <col min="8972" max="8972" width="11" style="413" bestFit="1" customWidth="1"/>
    <col min="8973" max="9216" width="8.7109375" style="413"/>
    <col min="9217" max="9217" width="2.7109375" style="413" customWidth="1"/>
    <col min="9218" max="9218" width="17.5703125" style="413" customWidth="1"/>
    <col min="9219" max="9219" width="43.7109375" style="413" customWidth="1"/>
    <col min="9220" max="9220" width="18.7109375" style="413" customWidth="1"/>
    <col min="9221" max="9221" width="16.5703125" style="413" customWidth="1"/>
    <col min="9222" max="9222" width="1.7109375" style="413" customWidth="1"/>
    <col min="9223" max="9223" width="8.7109375" style="413" customWidth="1"/>
    <col min="9224" max="9224" width="13" style="413" customWidth="1"/>
    <col min="9225" max="9225" width="8.7109375" style="413" customWidth="1"/>
    <col min="9226" max="9226" width="20.5703125" style="413" customWidth="1"/>
    <col min="9227" max="9227" width="8.7109375" style="413"/>
    <col min="9228" max="9228" width="11" style="413" bestFit="1" customWidth="1"/>
    <col min="9229" max="9472" width="8.7109375" style="413"/>
    <col min="9473" max="9473" width="2.7109375" style="413" customWidth="1"/>
    <col min="9474" max="9474" width="17.5703125" style="413" customWidth="1"/>
    <col min="9475" max="9475" width="43.7109375" style="413" customWidth="1"/>
    <col min="9476" max="9476" width="18.7109375" style="413" customWidth="1"/>
    <col min="9477" max="9477" width="16.5703125" style="413" customWidth="1"/>
    <col min="9478" max="9478" width="1.7109375" style="413" customWidth="1"/>
    <col min="9479" max="9479" width="8.7109375" style="413" customWidth="1"/>
    <col min="9480" max="9480" width="13" style="413" customWidth="1"/>
    <col min="9481" max="9481" width="8.7109375" style="413" customWidth="1"/>
    <col min="9482" max="9482" width="20.5703125" style="413" customWidth="1"/>
    <col min="9483" max="9483" width="8.7109375" style="413"/>
    <col min="9484" max="9484" width="11" style="413" bestFit="1" customWidth="1"/>
    <col min="9485" max="9728" width="8.7109375" style="413"/>
    <col min="9729" max="9729" width="2.7109375" style="413" customWidth="1"/>
    <col min="9730" max="9730" width="17.5703125" style="413" customWidth="1"/>
    <col min="9731" max="9731" width="43.7109375" style="413" customWidth="1"/>
    <col min="9732" max="9732" width="18.7109375" style="413" customWidth="1"/>
    <col min="9733" max="9733" width="16.5703125" style="413" customWidth="1"/>
    <col min="9734" max="9734" width="1.7109375" style="413" customWidth="1"/>
    <col min="9735" max="9735" width="8.7109375" style="413" customWidth="1"/>
    <col min="9736" max="9736" width="13" style="413" customWidth="1"/>
    <col min="9737" max="9737" width="8.7109375" style="413" customWidth="1"/>
    <col min="9738" max="9738" width="20.5703125" style="413" customWidth="1"/>
    <col min="9739" max="9739" width="8.7109375" style="413"/>
    <col min="9740" max="9740" width="11" style="413" bestFit="1" customWidth="1"/>
    <col min="9741" max="9984" width="8.7109375" style="413"/>
    <col min="9985" max="9985" width="2.7109375" style="413" customWidth="1"/>
    <col min="9986" max="9986" width="17.5703125" style="413" customWidth="1"/>
    <col min="9987" max="9987" width="43.7109375" style="413" customWidth="1"/>
    <col min="9988" max="9988" width="18.7109375" style="413" customWidth="1"/>
    <col min="9989" max="9989" width="16.5703125" style="413" customWidth="1"/>
    <col min="9990" max="9990" width="1.7109375" style="413" customWidth="1"/>
    <col min="9991" max="9991" width="8.7109375" style="413" customWidth="1"/>
    <col min="9992" max="9992" width="13" style="413" customWidth="1"/>
    <col min="9993" max="9993" width="8.7109375" style="413" customWidth="1"/>
    <col min="9994" max="9994" width="20.5703125" style="413" customWidth="1"/>
    <col min="9995" max="9995" width="8.7109375" style="413"/>
    <col min="9996" max="9996" width="11" style="413" bestFit="1" customWidth="1"/>
    <col min="9997" max="10240" width="8.7109375" style="413"/>
    <col min="10241" max="10241" width="2.7109375" style="413" customWidth="1"/>
    <col min="10242" max="10242" width="17.5703125" style="413" customWidth="1"/>
    <col min="10243" max="10243" width="43.7109375" style="413" customWidth="1"/>
    <col min="10244" max="10244" width="18.7109375" style="413" customWidth="1"/>
    <col min="10245" max="10245" width="16.5703125" style="413" customWidth="1"/>
    <col min="10246" max="10246" width="1.7109375" style="413" customWidth="1"/>
    <col min="10247" max="10247" width="8.7109375" style="413" customWidth="1"/>
    <col min="10248" max="10248" width="13" style="413" customWidth="1"/>
    <col min="10249" max="10249" width="8.7109375" style="413" customWidth="1"/>
    <col min="10250" max="10250" width="20.5703125" style="413" customWidth="1"/>
    <col min="10251" max="10251" width="8.7109375" style="413"/>
    <col min="10252" max="10252" width="11" style="413" bestFit="1" customWidth="1"/>
    <col min="10253" max="10496" width="8.7109375" style="413"/>
    <col min="10497" max="10497" width="2.7109375" style="413" customWidth="1"/>
    <col min="10498" max="10498" width="17.5703125" style="413" customWidth="1"/>
    <col min="10499" max="10499" width="43.7109375" style="413" customWidth="1"/>
    <col min="10500" max="10500" width="18.7109375" style="413" customWidth="1"/>
    <col min="10501" max="10501" width="16.5703125" style="413" customWidth="1"/>
    <col min="10502" max="10502" width="1.7109375" style="413" customWidth="1"/>
    <col min="10503" max="10503" width="8.7109375" style="413" customWidth="1"/>
    <col min="10504" max="10504" width="13" style="413" customWidth="1"/>
    <col min="10505" max="10505" width="8.7109375" style="413" customWidth="1"/>
    <col min="10506" max="10506" width="20.5703125" style="413" customWidth="1"/>
    <col min="10507" max="10507" width="8.7109375" style="413"/>
    <col min="10508" max="10508" width="11" style="413" bestFit="1" customWidth="1"/>
    <col min="10509" max="10752" width="8.7109375" style="413"/>
    <col min="10753" max="10753" width="2.7109375" style="413" customWidth="1"/>
    <col min="10754" max="10754" width="17.5703125" style="413" customWidth="1"/>
    <col min="10755" max="10755" width="43.7109375" style="413" customWidth="1"/>
    <col min="10756" max="10756" width="18.7109375" style="413" customWidth="1"/>
    <col min="10757" max="10757" width="16.5703125" style="413" customWidth="1"/>
    <col min="10758" max="10758" width="1.7109375" style="413" customWidth="1"/>
    <col min="10759" max="10759" width="8.7109375" style="413" customWidth="1"/>
    <col min="10760" max="10760" width="13" style="413" customWidth="1"/>
    <col min="10761" max="10761" width="8.7109375" style="413" customWidth="1"/>
    <col min="10762" max="10762" width="20.5703125" style="413" customWidth="1"/>
    <col min="10763" max="10763" width="8.7109375" style="413"/>
    <col min="10764" max="10764" width="11" style="413" bestFit="1" customWidth="1"/>
    <col min="10765" max="11008" width="8.7109375" style="413"/>
    <col min="11009" max="11009" width="2.7109375" style="413" customWidth="1"/>
    <col min="11010" max="11010" width="17.5703125" style="413" customWidth="1"/>
    <col min="11011" max="11011" width="43.7109375" style="413" customWidth="1"/>
    <col min="11012" max="11012" width="18.7109375" style="413" customWidth="1"/>
    <col min="11013" max="11013" width="16.5703125" style="413" customWidth="1"/>
    <col min="11014" max="11014" width="1.7109375" style="413" customWidth="1"/>
    <col min="11015" max="11015" width="8.7109375" style="413" customWidth="1"/>
    <col min="11016" max="11016" width="13" style="413" customWidth="1"/>
    <col min="11017" max="11017" width="8.7109375" style="413" customWidth="1"/>
    <col min="11018" max="11018" width="20.5703125" style="413" customWidth="1"/>
    <col min="11019" max="11019" width="8.7109375" style="413"/>
    <col min="11020" max="11020" width="11" style="413" bestFit="1" customWidth="1"/>
    <col min="11021" max="11264" width="8.7109375" style="413"/>
    <col min="11265" max="11265" width="2.7109375" style="413" customWidth="1"/>
    <col min="11266" max="11266" width="17.5703125" style="413" customWidth="1"/>
    <col min="11267" max="11267" width="43.7109375" style="413" customWidth="1"/>
    <col min="11268" max="11268" width="18.7109375" style="413" customWidth="1"/>
    <col min="11269" max="11269" width="16.5703125" style="413" customWidth="1"/>
    <col min="11270" max="11270" width="1.7109375" style="413" customWidth="1"/>
    <col min="11271" max="11271" width="8.7109375" style="413" customWidth="1"/>
    <col min="11272" max="11272" width="13" style="413" customWidth="1"/>
    <col min="11273" max="11273" width="8.7109375" style="413" customWidth="1"/>
    <col min="11274" max="11274" width="20.5703125" style="413" customWidth="1"/>
    <col min="11275" max="11275" width="8.7109375" style="413"/>
    <col min="11276" max="11276" width="11" style="413" bestFit="1" customWidth="1"/>
    <col min="11277" max="11520" width="8.7109375" style="413"/>
    <col min="11521" max="11521" width="2.7109375" style="413" customWidth="1"/>
    <col min="11522" max="11522" width="17.5703125" style="413" customWidth="1"/>
    <col min="11523" max="11523" width="43.7109375" style="413" customWidth="1"/>
    <col min="11524" max="11524" width="18.7109375" style="413" customWidth="1"/>
    <col min="11525" max="11525" width="16.5703125" style="413" customWidth="1"/>
    <col min="11526" max="11526" width="1.7109375" style="413" customWidth="1"/>
    <col min="11527" max="11527" width="8.7109375" style="413" customWidth="1"/>
    <col min="11528" max="11528" width="13" style="413" customWidth="1"/>
    <col min="11529" max="11529" width="8.7109375" style="413" customWidth="1"/>
    <col min="11530" max="11530" width="20.5703125" style="413" customWidth="1"/>
    <col min="11531" max="11531" width="8.7109375" style="413"/>
    <col min="11532" max="11532" width="11" style="413" bestFit="1" customWidth="1"/>
    <col min="11533" max="11776" width="8.7109375" style="413"/>
    <col min="11777" max="11777" width="2.7109375" style="413" customWidth="1"/>
    <col min="11778" max="11778" width="17.5703125" style="413" customWidth="1"/>
    <col min="11779" max="11779" width="43.7109375" style="413" customWidth="1"/>
    <col min="11780" max="11780" width="18.7109375" style="413" customWidth="1"/>
    <col min="11781" max="11781" width="16.5703125" style="413" customWidth="1"/>
    <col min="11782" max="11782" width="1.7109375" style="413" customWidth="1"/>
    <col min="11783" max="11783" width="8.7109375" style="413" customWidth="1"/>
    <col min="11784" max="11784" width="13" style="413" customWidth="1"/>
    <col min="11785" max="11785" width="8.7109375" style="413" customWidth="1"/>
    <col min="11786" max="11786" width="20.5703125" style="413" customWidth="1"/>
    <col min="11787" max="11787" width="8.7109375" style="413"/>
    <col min="11788" max="11788" width="11" style="413" bestFit="1" customWidth="1"/>
    <col min="11789" max="12032" width="8.7109375" style="413"/>
    <col min="12033" max="12033" width="2.7109375" style="413" customWidth="1"/>
    <col min="12034" max="12034" width="17.5703125" style="413" customWidth="1"/>
    <col min="12035" max="12035" width="43.7109375" style="413" customWidth="1"/>
    <col min="12036" max="12036" width="18.7109375" style="413" customWidth="1"/>
    <col min="12037" max="12037" width="16.5703125" style="413" customWidth="1"/>
    <col min="12038" max="12038" width="1.7109375" style="413" customWidth="1"/>
    <col min="12039" max="12039" width="8.7109375" style="413" customWidth="1"/>
    <col min="12040" max="12040" width="13" style="413" customWidth="1"/>
    <col min="12041" max="12041" width="8.7109375" style="413" customWidth="1"/>
    <col min="12042" max="12042" width="20.5703125" style="413" customWidth="1"/>
    <col min="12043" max="12043" width="8.7109375" style="413"/>
    <col min="12044" max="12044" width="11" style="413" bestFit="1" customWidth="1"/>
    <col min="12045" max="12288" width="8.7109375" style="413"/>
    <col min="12289" max="12289" width="2.7109375" style="413" customWidth="1"/>
    <col min="12290" max="12290" width="17.5703125" style="413" customWidth="1"/>
    <col min="12291" max="12291" width="43.7109375" style="413" customWidth="1"/>
    <col min="12292" max="12292" width="18.7109375" style="413" customWidth="1"/>
    <col min="12293" max="12293" width="16.5703125" style="413" customWidth="1"/>
    <col min="12294" max="12294" width="1.7109375" style="413" customWidth="1"/>
    <col min="12295" max="12295" width="8.7109375" style="413" customWidth="1"/>
    <col min="12296" max="12296" width="13" style="413" customWidth="1"/>
    <col min="12297" max="12297" width="8.7109375" style="413" customWidth="1"/>
    <col min="12298" max="12298" width="20.5703125" style="413" customWidth="1"/>
    <col min="12299" max="12299" width="8.7109375" style="413"/>
    <col min="12300" max="12300" width="11" style="413" bestFit="1" customWidth="1"/>
    <col min="12301" max="12544" width="8.7109375" style="413"/>
    <col min="12545" max="12545" width="2.7109375" style="413" customWidth="1"/>
    <col min="12546" max="12546" width="17.5703125" style="413" customWidth="1"/>
    <col min="12547" max="12547" width="43.7109375" style="413" customWidth="1"/>
    <col min="12548" max="12548" width="18.7109375" style="413" customWidth="1"/>
    <col min="12549" max="12549" width="16.5703125" style="413" customWidth="1"/>
    <col min="12550" max="12550" width="1.7109375" style="413" customWidth="1"/>
    <col min="12551" max="12551" width="8.7109375" style="413" customWidth="1"/>
    <col min="12552" max="12552" width="13" style="413" customWidth="1"/>
    <col min="12553" max="12553" width="8.7109375" style="413" customWidth="1"/>
    <col min="12554" max="12554" width="20.5703125" style="413" customWidth="1"/>
    <col min="12555" max="12555" width="8.7109375" style="413"/>
    <col min="12556" max="12556" width="11" style="413" bestFit="1" customWidth="1"/>
    <col min="12557" max="12800" width="8.7109375" style="413"/>
    <col min="12801" max="12801" width="2.7109375" style="413" customWidth="1"/>
    <col min="12802" max="12802" width="17.5703125" style="413" customWidth="1"/>
    <col min="12803" max="12803" width="43.7109375" style="413" customWidth="1"/>
    <col min="12804" max="12804" width="18.7109375" style="413" customWidth="1"/>
    <col min="12805" max="12805" width="16.5703125" style="413" customWidth="1"/>
    <col min="12806" max="12806" width="1.7109375" style="413" customWidth="1"/>
    <col min="12807" max="12807" width="8.7109375" style="413" customWidth="1"/>
    <col min="12808" max="12808" width="13" style="413" customWidth="1"/>
    <col min="12809" max="12809" width="8.7109375" style="413" customWidth="1"/>
    <col min="12810" max="12810" width="20.5703125" style="413" customWidth="1"/>
    <col min="12811" max="12811" width="8.7109375" style="413"/>
    <col min="12812" max="12812" width="11" style="413" bestFit="1" customWidth="1"/>
    <col min="12813" max="13056" width="8.7109375" style="413"/>
    <col min="13057" max="13057" width="2.7109375" style="413" customWidth="1"/>
    <col min="13058" max="13058" width="17.5703125" style="413" customWidth="1"/>
    <col min="13059" max="13059" width="43.7109375" style="413" customWidth="1"/>
    <col min="13060" max="13060" width="18.7109375" style="413" customWidth="1"/>
    <col min="13061" max="13061" width="16.5703125" style="413" customWidth="1"/>
    <col min="13062" max="13062" width="1.7109375" style="413" customWidth="1"/>
    <col min="13063" max="13063" width="8.7109375" style="413" customWidth="1"/>
    <col min="13064" max="13064" width="13" style="413" customWidth="1"/>
    <col min="13065" max="13065" width="8.7109375" style="413" customWidth="1"/>
    <col min="13066" max="13066" width="20.5703125" style="413" customWidth="1"/>
    <col min="13067" max="13067" width="8.7109375" style="413"/>
    <col min="13068" max="13068" width="11" style="413" bestFit="1" customWidth="1"/>
    <col min="13069" max="13312" width="8.7109375" style="413"/>
    <col min="13313" max="13313" width="2.7109375" style="413" customWidth="1"/>
    <col min="13314" max="13314" width="17.5703125" style="413" customWidth="1"/>
    <col min="13315" max="13315" width="43.7109375" style="413" customWidth="1"/>
    <col min="13316" max="13316" width="18.7109375" style="413" customWidth="1"/>
    <col min="13317" max="13317" width="16.5703125" style="413" customWidth="1"/>
    <col min="13318" max="13318" width="1.7109375" style="413" customWidth="1"/>
    <col min="13319" max="13319" width="8.7109375" style="413" customWidth="1"/>
    <col min="13320" max="13320" width="13" style="413" customWidth="1"/>
    <col min="13321" max="13321" width="8.7109375" style="413" customWidth="1"/>
    <col min="13322" max="13322" width="20.5703125" style="413" customWidth="1"/>
    <col min="13323" max="13323" width="8.7109375" style="413"/>
    <col min="13324" max="13324" width="11" style="413" bestFit="1" customWidth="1"/>
    <col min="13325" max="13568" width="8.7109375" style="413"/>
    <col min="13569" max="13569" width="2.7109375" style="413" customWidth="1"/>
    <col min="13570" max="13570" width="17.5703125" style="413" customWidth="1"/>
    <col min="13571" max="13571" width="43.7109375" style="413" customWidth="1"/>
    <col min="13572" max="13572" width="18.7109375" style="413" customWidth="1"/>
    <col min="13573" max="13573" width="16.5703125" style="413" customWidth="1"/>
    <col min="13574" max="13574" width="1.7109375" style="413" customWidth="1"/>
    <col min="13575" max="13575" width="8.7109375" style="413" customWidth="1"/>
    <col min="13576" max="13576" width="13" style="413" customWidth="1"/>
    <col min="13577" max="13577" width="8.7109375" style="413" customWidth="1"/>
    <col min="13578" max="13578" width="20.5703125" style="413" customWidth="1"/>
    <col min="13579" max="13579" width="8.7109375" style="413"/>
    <col min="13580" max="13580" width="11" style="413" bestFit="1" customWidth="1"/>
    <col min="13581" max="13824" width="8.7109375" style="413"/>
    <col min="13825" max="13825" width="2.7109375" style="413" customWidth="1"/>
    <col min="13826" max="13826" width="17.5703125" style="413" customWidth="1"/>
    <col min="13827" max="13827" width="43.7109375" style="413" customWidth="1"/>
    <col min="13828" max="13828" width="18.7109375" style="413" customWidth="1"/>
    <col min="13829" max="13829" width="16.5703125" style="413" customWidth="1"/>
    <col min="13830" max="13830" width="1.7109375" style="413" customWidth="1"/>
    <col min="13831" max="13831" width="8.7109375" style="413" customWidth="1"/>
    <col min="13832" max="13832" width="13" style="413" customWidth="1"/>
    <col min="13833" max="13833" width="8.7109375" style="413" customWidth="1"/>
    <col min="13834" max="13834" width="20.5703125" style="413" customWidth="1"/>
    <col min="13835" max="13835" width="8.7109375" style="413"/>
    <col min="13836" max="13836" width="11" style="413" bestFit="1" customWidth="1"/>
    <col min="13837" max="14080" width="8.7109375" style="413"/>
    <col min="14081" max="14081" width="2.7109375" style="413" customWidth="1"/>
    <col min="14082" max="14082" width="17.5703125" style="413" customWidth="1"/>
    <col min="14083" max="14083" width="43.7109375" style="413" customWidth="1"/>
    <col min="14084" max="14084" width="18.7109375" style="413" customWidth="1"/>
    <col min="14085" max="14085" width="16.5703125" style="413" customWidth="1"/>
    <col min="14086" max="14086" width="1.7109375" style="413" customWidth="1"/>
    <col min="14087" max="14087" width="8.7109375" style="413" customWidth="1"/>
    <col min="14088" max="14088" width="13" style="413" customWidth="1"/>
    <col min="14089" max="14089" width="8.7109375" style="413" customWidth="1"/>
    <col min="14090" max="14090" width="20.5703125" style="413" customWidth="1"/>
    <col min="14091" max="14091" width="8.7109375" style="413"/>
    <col min="14092" max="14092" width="11" style="413" bestFit="1" customWidth="1"/>
    <col min="14093" max="14336" width="8.7109375" style="413"/>
    <col min="14337" max="14337" width="2.7109375" style="413" customWidth="1"/>
    <col min="14338" max="14338" width="17.5703125" style="413" customWidth="1"/>
    <col min="14339" max="14339" width="43.7109375" style="413" customWidth="1"/>
    <col min="14340" max="14340" width="18.7109375" style="413" customWidth="1"/>
    <col min="14341" max="14341" width="16.5703125" style="413" customWidth="1"/>
    <col min="14342" max="14342" width="1.7109375" style="413" customWidth="1"/>
    <col min="14343" max="14343" width="8.7109375" style="413" customWidth="1"/>
    <col min="14344" max="14344" width="13" style="413" customWidth="1"/>
    <col min="14345" max="14345" width="8.7109375" style="413" customWidth="1"/>
    <col min="14346" max="14346" width="20.5703125" style="413" customWidth="1"/>
    <col min="14347" max="14347" width="8.7109375" style="413"/>
    <col min="14348" max="14348" width="11" style="413" bestFit="1" customWidth="1"/>
    <col min="14349" max="14592" width="8.7109375" style="413"/>
    <col min="14593" max="14593" width="2.7109375" style="413" customWidth="1"/>
    <col min="14594" max="14594" width="17.5703125" style="413" customWidth="1"/>
    <col min="14595" max="14595" width="43.7109375" style="413" customWidth="1"/>
    <col min="14596" max="14596" width="18.7109375" style="413" customWidth="1"/>
    <col min="14597" max="14597" width="16.5703125" style="413" customWidth="1"/>
    <col min="14598" max="14598" width="1.7109375" style="413" customWidth="1"/>
    <col min="14599" max="14599" width="8.7109375" style="413" customWidth="1"/>
    <col min="14600" max="14600" width="13" style="413" customWidth="1"/>
    <col min="14601" max="14601" width="8.7109375" style="413" customWidth="1"/>
    <col min="14602" max="14602" width="20.5703125" style="413" customWidth="1"/>
    <col min="14603" max="14603" width="8.7109375" style="413"/>
    <col min="14604" max="14604" width="11" style="413" bestFit="1" customWidth="1"/>
    <col min="14605" max="14848" width="8.7109375" style="413"/>
    <col min="14849" max="14849" width="2.7109375" style="413" customWidth="1"/>
    <col min="14850" max="14850" width="17.5703125" style="413" customWidth="1"/>
    <col min="14851" max="14851" width="43.7109375" style="413" customWidth="1"/>
    <col min="14852" max="14852" width="18.7109375" style="413" customWidth="1"/>
    <col min="14853" max="14853" width="16.5703125" style="413" customWidth="1"/>
    <col min="14854" max="14854" width="1.7109375" style="413" customWidth="1"/>
    <col min="14855" max="14855" width="8.7109375" style="413" customWidth="1"/>
    <col min="14856" max="14856" width="13" style="413" customWidth="1"/>
    <col min="14857" max="14857" width="8.7109375" style="413" customWidth="1"/>
    <col min="14858" max="14858" width="20.5703125" style="413" customWidth="1"/>
    <col min="14859" max="14859" width="8.7109375" style="413"/>
    <col min="14860" max="14860" width="11" style="413" bestFit="1" customWidth="1"/>
    <col min="14861" max="15104" width="8.7109375" style="413"/>
    <col min="15105" max="15105" width="2.7109375" style="413" customWidth="1"/>
    <col min="15106" max="15106" width="17.5703125" style="413" customWidth="1"/>
    <col min="15107" max="15107" width="43.7109375" style="413" customWidth="1"/>
    <col min="15108" max="15108" width="18.7109375" style="413" customWidth="1"/>
    <col min="15109" max="15109" width="16.5703125" style="413" customWidth="1"/>
    <col min="15110" max="15110" width="1.7109375" style="413" customWidth="1"/>
    <col min="15111" max="15111" width="8.7109375" style="413" customWidth="1"/>
    <col min="15112" max="15112" width="13" style="413" customWidth="1"/>
    <col min="15113" max="15113" width="8.7109375" style="413" customWidth="1"/>
    <col min="15114" max="15114" width="20.5703125" style="413" customWidth="1"/>
    <col min="15115" max="15115" width="8.7109375" style="413"/>
    <col min="15116" max="15116" width="11" style="413" bestFit="1" customWidth="1"/>
    <col min="15117" max="15360" width="8.7109375" style="413"/>
    <col min="15361" max="15361" width="2.7109375" style="413" customWidth="1"/>
    <col min="15362" max="15362" width="17.5703125" style="413" customWidth="1"/>
    <col min="15363" max="15363" width="43.7109375" style="413" customWidth="1"/>
    <col min="15364" max="15364" width="18.7109375" style="413" customWidth="1"/>
    <col min="15365" max="15365" width="16.5703125" style="413" customWidth="1"/>
    <col min="15366" max="15366" width="1.7109375" style="413" customWidth="1"/>
    <col min="15367" max="15367" width="8.7109375" style="413" customWidth="1"/>
    <col min="15368" max="15368" width="13" style="413" customWidth="1"/>
    <col min="15369" max="15369" width="8.7109375" style="413" customWidth="1"/>
    <col min="15370" max="15370" width="20.5703125" style="413" customWidth="1"/>
    <col min="15371" max="15371" width="8.7109375" style="413"/>
    <col min="15372" max="15372" width="11" style="413" bestFit="1" customWidth="1"/>
    <col min="15373" max="15616" width="8.7109375" style="413"/>
    <col min="15617" max="15617" width="2.7109375" style="413" customWidth="1"/>
    <col min="15618" max="15618" width="17.5703125" style="413" customWidth="1"/>
    <col min="15619" max="15619" width="43.7109375" style="413" customWidth="1"/>
    <col min="15620" max="15620" width="18.7109375" style="413" customWidth="1"/>
    <col min="15621" max="15621" width="16.5703125" style="413" customWidth="1"/>
    <col min="15622" max="15622" width="1.7109375" style="413" customWidth="1"/>
    <col min="15623" max="15623" width="8.7109375" style="413" customWidth="1"/>
    <col min="15624" max="15624" width="13" style="413" customWidth="1"/>
    <col min="15625" max="15625" width="8.7109375" style="413" customWidth="1"/>
    <col min="15626" max="15626" width="20.5703125" style="413" customWidth="1"/>
    <col min="15627" max="15627" width="8.7109375" style="413"/>
    <col min="15628" max="15628" width="11" style="413" bestFit="1" customWidth="1"/>
    <col min="15629" max="15872" width="8.7109375" style="413"/>
    <col min="15873" max="15873" width="2.7109375" style="413" customWidth="1"/>
    <col min="15874" max="15874" width="17.5703125" style="413" customWidth="1"/>
    <col min="15875" max="15875" width="43.7109375" style="413" customWidth="1"/>
    <col min="15876" max="15876" width="18.7109375" style="413" customWidth="1"/>
    <col min="15877" max="15877" width="16.5703125" style="413" customWidth="1"/>
    <col min="15878" max="15878" width="1.7109375" style="413" customWidth="1"/>
    <col min="15879" max="15879" width="8.7109375" style="413" customWidth="1"/>
    <col min="15880" max="15880" width="13" style="413" customWidth="1"/>
    <col min="15881" max="15881" width="8.7109375" style="413" customWidth="1"/>
    <col min="15882" max="15882" width="20.5703125" style="413" customWidth="1"/>
    <col min="15883" max="15883" width="8.7109375" style="413"/>
    <col min="15884" max="15884" width="11" style="413" bestFit="1" customWidth="1"/>
    <col min="15885" max="16128" width="8.7109375" style="413"/>
    <col min="16129" max="16129" width="2.7109375" style="413" customWidth="1"/>
    <col min="16130" max="16130" width="17.5703125" style="413" customWidth="1"/>
    <col min="16131" max="16131" width="43.7109375" style="413" customWidth="1"/>
    <col min="16132" max="16132" width="18.7109375" style="413" customWidth="1"/>
    <col min="16133" max="16133" width="16.5703125" style="413" customWidth="1"/>
    <col min="16134" max="16134" width="1.7109375" style="413" customWidth="1"/>
    <col min="16135" max="16135" width="8.7109375" style="413" customWidth="1"/>
    <col min="16136" max="16136" width="13" style="413" customWidth="1"/>
    <col min="16137" max="16137" width="8.7109375" style="413" customWidth="1"/>
    <col min="16138" max="16138" width="20.5703125" style="413" customWidth="1"/>
    <col min="16139" max="16139" width="8.7109375" style="413"/>
    <col min="16140" max="16140" width="11" style="413" bestFit="1" customWidth="1"/>
    <col min="16141" max="16384" width="8.7109375" style="413"/>
  </cols>
  <sheetData>
    <row r="1" spans="2:12">
      <c r="B1" s="656" t="s">
        <v>158</v>
      </c>
      <c r="C1" s="656"/>
      <c r="D1" s="656"/>
      <c r="E1" s="656"/>
    </row>
    <row r="2" spans="2:12">
      <c r="B2" s="656" t="s">
        <v>381</v>
      </c>
      <c r="C2" s="656"/>
      <c r="D2" s="656"/>
      <c r="E2" s="656"/>
    </row>
    <row r="3" spans="2:12">
      <c r="B3" s="656" t="s">
        <v>404</v>
      </c>
      <c r="C3" s="656"/>
      <c r="D3" s="656"/>
      <c r="E3" s="656"/>
    </row>
    <row r="4" spans="2:12" ht="16.5" thickBot="1"/>
    <row r="5" spans="2:12">
      <c r="B5" s="424" t="s">
        <v>365</v>
      </c>
      <c r="C5" s="425" t="s">
        <v>20</v>
      </c>
      <c r="D5" s="425" t="s">
        <v>14</v>
      </c>
      <c r="E5" s="426" t="s">
        <v>382</v>
      </c>
      <c r="I5" s="414"/>
      <c r="J5" s="415"/>
      <c r="K5" s="414"/>
      <c r="L5" s="414"/>
    </row>
    <row r="6" spans="2:12">
      <c r="B6" s="448">
        <v>44197</v>
      </c>
      <c r="C6" s="450" t="s">
        <v>438</v>
      </c>
      <c r="D6" s="449">
        <v>100000</v>
      </c>
      <c r="E6" s="427"/>
      <c r="I6" s="414"/>
      <c r="J6" s="415"/>
      <c r="K6" s="414"/>
      <c r="L6" s="414"/>
    </row>
    <row r="7" spans="2:12">
      <c r="B7" s="428">
        <v>44531</v>
      </c>
      <c r="C7" s="421" t="s">
        <v>383</v>
      </c>
      <c r="D7" s="422">
        <v>200000</v>
      </c>
      <c r="E7" s="429"/>
      <c r="I7" s="414"/>
      <c r="J7" s="416"/>
      <c r="K7" s="414"/>
      <c r="L7" s="414"/>
    </row>
    <row r="8" spans="2:12" ht="16.5" customHeight="1">
      <c r="B8" s="428">
        <v>44531</v>
      </c>
      <c r="C8" s="423" t="s">
        <v>384</v>
      </c>
      <c r="D8" s="422">
        <v>700000</v>
      </c>
      <c r="E8" s="429"/>
      <c r="H8" s="418"/>
      <c r="I8" s="414"/>
      <c r="J8" s="419"/>
      <c r="K8" s="414"/>
      <c r="L8" s="414"/>
    </row>
    <row r="9" spans="2:12" ht="16.5" thickBot="1">
      <c r="B9" s="693" t="s">
        <v>167</v>
      </c>
      <c r="C9" s="666"/>
      <c r="D9" s="430">
        <f>SUM(D6:D8)</f>
        <v>1000000</v>
      </c>
      <c r="E9" s="417"/>
      <c r="H9" s="418"/>
      <c r="I9" s="414"/>
      <c r="J9" s="419"/>
      <c r="K9" s="414"/>
      <c r="L9" s="414"/>
    </row>
    <row r="10" spans="2:12">
      <c r="D10" s="420"/>
      <c r="I10" s="414"/>
      <c r="J10" s="419">
        <v>151523</v>
      </c>
      <c r="K10" s="414"/>
      <c r="L10" s="416"/>
    </row>
    <row r="11" spans="2:12">
      <c r="D11" s="420"/>
      <c r="I11" s="414"/>
      <c r="J11" s="419"/>
      <c r="K11" s="414"/>
      <c r="L11" s="414"/>
    </row>
    <row r="12" spans="2:12">
      <c r="D12" s="420"/>
      <c r="I12" s="414"/>
      <c r="J12" s="419"/>
      <c r="K12" s="414"/>
      <c r="L12" s="414"/>
    </row>
    <row r="13" spans="2:12">
      <c r="D13" s="420"/>
      <c r="I13" s="414"/>
      <c r="J13" s="419"/>
      <c r="K13" s="414"/>
      <c r="L13" s="414"/>
    </row>
    <row r="14" spans="2:12">
      <c r="I14" s="414"/>
      <c r="J14" s="419"/>
      <c r="K14" s="414"/>
      <c r="L14" s="414"/>
    </row>
    <row r="15" spans="2:12">
      <c r="I15" s="414"/>
      <c r="J15" s="419"/>
      <c r="K15" s="414"/>
      <c r="L15" s="414"/>
    </row>
    <row r="16" spans="2:12">
      <c r="I16" s="414"/>
      <c r="J16" s="414"/>
      <c r="K16" s="414"/>
      <c r="L16" s="414"/>
    </row>
    <row r="17" spans="9:12">
      <c r="I17" s="414"/>
      <c r="J17" s="414"/>
      <c r="K17" s="414"/>
      <c r="L17" s="414"/>
    </row>
    <row r="18" spans="9:12">
      <c r="I18" s="414"/>
      <c r="J18" s="419"/>
      <c r="K18" s="414"/>
      <c r="L18" s="414"/>
    </row>
    <row r="19" spans="9:12">
      <c r="I19" s="414"/>
      <c r="J19" s="419"/>
      <c r="K19" s="414"/>
      <c r="L19" s="414"/>
    </row>
  </sheetData>
  <mergeCells count="4">
    <mergeCell ref="B1:E1"/>
    <mergeCell ref="B2:E2"/>
    <mergeCell ref="B3:E3"/>
    <mergeCell ref="B9:C9"/>
  </mergeCells>
  <pageMargins left="0.7" right="0.7" top="0.75" bottom="0.75" header="0.3" footer="0.3"/>
  <pageSetup paperSize="9" scale="88" fitToHeight="0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"/>
  <sheetViews>
    <sheetView topLeftCell="C1" zoomScale="80" zoomScaleNormal="80" workbookViewId="0">
      <selection activeCell="O25" sqref="O25"/>
    </sheetView>
  </sheetViews>
  <sheetFormatPr defaultRowHeight="12.75"/>
  <cols>
    <col min="2" max="2" width="27" customWidth="1"/>
    <col min="3" max="3" width="15.7109375" customWidth="1"/>
    <col min="4" max="4" width="14.7109375" customWidth="1"/>
    <col min="5" max="5" width="15.85546875" customWidth="1"/>
    <col min="6" max="6" width="16.42578125" customWidth="1"/>
    <col min="7" max="7" width="17.5703125" hidden="1" customWidth="1"/>
    <col min="8" max="8" width="20.28515625" hidden="1" customWidth="1"/>
    <col min="9" max="9" width="14" customWidth="1"/>
    <col min="10" max="10" width="14.7109375" customWidth="1"/>
    <col min="11" max="11" width="12.140625" customWidth="1"/>
    <col min="12" max="12" width="13.140625" customWidth="1"/>
    <col min="13" max="13" width="14.140625" customWidth="1"/>
    <col min="14" max="14" width="15.85546875" customWidth="1"/>
    <col min="15" max="15" width="15" customWidth="1"/>
    <col min="16" max="16" width="13.85546875" customWidth="1"/>
    <col min="17" max="17" width="14" customWidth="1"/>
    <col min="18" max="18" width="13.85546875" customWidth="1"/>
    <col min="19" max="19" width="14" customWidth="1"/>
    <col min="20" max="20" width="12.28515625" bestFit="1" customWidth="1"/>
  </cols>
  <sheetData>
    <row r="1" spans="1:20">
      <c r="A1" s="205"/>
      <c r="B1" s="206"/>
      <c r="C1" s="206"/>
      <c r="D1" s="206"/>
      <c r="E1" s="206"/>
      <c r="F1" s="206"/>
      <c r="G1" s="206"/>
      <c r="H1" s="206" t="s">
        <v>132</v>
      </c>
      <c r="I1" s="206"/>
      <c r="J1" s="206"/>
      <c r="K1" s="206"/>
      <c r="L1" s="206"/>
      <c r="M1" s="206"/>
      <c r="N1" s="206"/>
      <c r="O1" s="206"/>
      <c r="P1" s="206"/>
      <c r="Q1" s="207"/>
      <c r="R1" s="207"/>
    </row>
    <row r="2" spans="1:20">
      <c r="A2" s="206" t="s">
        <v>126</v>
      </c>
      <c r="B2" s="206"/>
      <c r="C2" s="206"/>
      <c r="D2" s="206"/>
      <c r="E2" s="206"/>
      <c r="F2" s="206"/>
      <c r="G2" s="206"/>
      <c r="H2" s="206"/>
      <c r="I2" s="206"/>
      <c r="J2" s="206"/>
      <c r="K2" s="206"/>
      <c r="L2" s="206"/>
      <c r="M2" s="206"/>
      <c r="N2" s="206"/>
      <c r="O2" s="206"/>
      <c r="P2" s="206"/>
      <c r="Q2" s="207"/>
      <c r="R2" s="207"/>
    </row>
    <row r="3" spans="1:20">
      <c r="A3" s="206" t="str">
        <f>Neraca!A3</f>
        <v>Periode 31 Desember 2021</v>
      </c>
      <c r="B3" s="206"/>
      <c r="C3" s="206"/>
      <c r="D3" s="206"/>
      <c r="E3" s="206"/>
      <c r="F3" s="206"/>
      <c r="G3" s="206"/>
      <c r="H3" s="206"/>
      <c r="I3" s="206"/>
      <c r="J3" s="206"/>
      <c r="K3" s="206"/>
      <c r="L3" s="206"/>
      <c r="M3" s="206"/>
      <c r="N3" s="206"/>
      <c r="O3" s="206"/>
      <c r="P3" s="206"/>
      <c r="Q3" s="207"/>
      <c r="R3" s="207"/>
    </row>
    <row r="4" spans="1:20" ht="21.75" customHeight="1">
      <c r="A4" s="533" t="s">
        <v>23</v>
      </c>
      <c r="B4" s="533" t="s">
        <v>24</v>
      </c>
      <c r="C4" s="533" t="s">
        <v>25</v>
      </c>
      <c r="D4" s="533"/>
      <c r="E4" s="533" t="s">
        <v>127</v>
      </c>
      <c r="F4" s="533"/>
      <c r="G4" s="534" t="s">
        <v>128</v>
      </c>
      <c r="H4" s="535"/>
      <c r="I4" s="533" t="s">
        <v>26</v>
      </c>
      <c r="J4" s="533"/>
      <c r="K4" s="533" t="s">
        <v>27</v>
      </c>
      <c r="L4" s="533"/>
      <c r="M4" s="533" t="s">
        <v>34</v>
      </c>
      <c r="N4" s="533"/>
      <c r="O4" s="536" t="s">
        <v>28</v>
      </c>
      <c r="P4" s="536"/>
      <c r="Q4" s="530" t="s">
        <v>29</v>
      </c>
      <c r="R4" s="530"/>
    </row>
    <row r="5" spans="1:20" ht="21.75" customHeight="1">
      <c r="A5" s="533"/>
      <c r="B5" s="533"/>
      <c r="C5" s="208" t="s">
        <v>32</v>
      </c>
      <c r="D5" s="208" t="s">
        <v>33</v>
      </c>
      <c r="E5" s="208" t="s">
        <v>32</v>
      </c>
      <c r="F5" s="208" t="s">
        <v>33</v>
      </c>
      <c r="G5" s="208" t="s">
        <v>32</v>
      </c>
      <c r="H5" s="208" t="s">
        <v>33</v>
      </c>
      <c r="I5" s="208" t="s">
        <v>32</v>
      </c>
      <c r="J5" s="208" t="s">
        <v>33</v>
      </c>
      <c r="K5" s="208" t="s">
        <v>32</v>
      </c>
      <c r="L5" s="208" t="s">
        <v>33</v>
      </c>
      <c r="M5" s="208" t="s">
        <v>32</v>
      </c>
      <c r="N5" s="208" t="s">
        <v>33</v>
      </c>
      <c r="O5" s="208" t="s">
        <v>32</v>
      </c>
      <c r="P5" s="208" t="s">
        <v>33</v>
      </c>
      <c r="Q5" s="209" t="s">
        <v>32</v>
      </c>
      <c r="R5" s="209" t="s">
        <v>33</v>
      </c>
    </row>
    <row r="6" spans="1:20">
      <c r="A6" s="210">
        <v>1</v>
      </c>
      <c r="B6" s="211" t="s">
        <v>129</v>
      </c>
      <c r="C6" s="212">
        <v>13986877</v>
      </c>
      <c r="D6" s="212">
        <v>0</v>
      </c>
      <c r="E6" s="212">
        <f>SUM(F7:F25)</f>
        <v>99545510</v>
      </c>
      <c r="F6" s="212">
        <f>SUM(E7:E25)</f>
        <v>91106933</v>
      </c>
      <c r="G6" s="212"/>
      <c r="H6" s="212"/>
      <c r="I6" s="212">
        <f>C6+E6-F6</f>
        <v>22425454</v>
      </c>
      <c r="J6" s="212"/>
      <c r="K6" s="212"/>
      <c r="L6" s="212"/>
      <c r="M6" s="212">
        <f>I6</f>
        <v>22425454</v>
      </c>
      <c r="N6" s="212"/>
      <c r="O6" s="212"/>
      <c r="P6" s="212"/>
      <c r="Q6" s="213">
        <f>+M6</f>
        <v>22425454</v>
      </c>
      <c r="R6" s="213">
        <v>0</v>
      </c>
    </row>
    <row r="7" spans="1:20">
      <c r="A7" s="210">
        <v>2</v>
      </c>
      <c r="B7" s="211" t="s">
        <v>207</v>
      </c>
      <c r="C7" s="233">
        <v>57374000</v>
      </c>
      <c r="D7" s="212"/>
      <c r="E7" s="212">
        <f>'Arus Kas'!C29</f>
        <v>83000000</v>
      </c>
      <c r="F7" s="218">
        <f>'Arus Kas'!C12</f>
        <v>84200000</v>
      </c>
      <c r="G7" s="219"/>
      <c r="H7" s="212"/>
      <c r="I7" s="212">
        <f>(C7+E7)-F7</f>
        <v>56174000</v>
      </c>
      <c r="J7" s="212"/>
      <c r="K7" s="212"/>
      <c r="L7" s="212"/>
      <c r="M7" s="212">
        <f>I7</f>
        <v>56174000</v>
      </c>
      <c r="N7" s="212"/>
      <c r="O7" s="212"/>
      <c r="P7" s="212"/>
      <c r="Q7" s="213">
        <f>M7</f>
        <v>56174000</v>
      </c>
      <c r="R7" s="213"/>
    </row>
    <row r="8" spans="1:20">
      <c r="A8" s="210">
        <v>3</v>
      </c>
      <c r="B8" s="211" t="s">
        <v>64</v>
      </c>
      <c r="D8" s="212">
        <v>0</v>
      </c>
      <c r="E8" s="218"/>
      <c r="F8" s="220">
        <v>180000</v>
      </c>
      <c r="G8" s="212"/>
      <c r="H8" s="212">
        <v>0</v>
      </c>
      <c r="I8" s="212"/>
      <c r="J8" s="212"/>
      <c r="K8" s="212"/>
      <c r="L8" s="212"/>
      <c r="M8" s="212"/>
      <c r="N8" s="212"/>
      <c r="O8" s="212"/>
      <c r="P8" s="212"/>
      <c r="Q8" s="213"/>
      <c r="R8" s="213">
        <f t="shared" ref="R8:R11" si="0">N8</f>
        <v>0</v>
      </c>
    </row>
    <row r="9" spans="1:20">
      <c r="A9" s="210">
        <v>4</v>
      </c>
      <c r="B9" s="211" t="s">
        <v>38</v>
      </c>
      <c r="D9" s="212">
        <v>357492</v>
      </c>
      <c r="E9" s="212">
        <v>0</v>
      </c>
      <c r="F9" s="220"/>
      <c r="G9" s="212"/>
      <c r="H9" s="212"/>
      <c r="I9" s="212"/>
      <c r="J9" s="212">
        <v>714642</v>
      </c>
      <c r="K9" s="212"/>
      <c r="L9" s="212">
        <f>2.5%*K15</f>
        <v>164375</v>
      </c>
      <c r="M9" s="212"/>
      <c r="N9" s="212">
        <f>J9+L9</f>
        <v>879017</v>
      </c>
      <c r="O9" s="212"/>
      <c r="P9" s="212"/>
      <c r="Q9" s="213"/>
      <c r="R9" s="213">
        <f t="shared" si="0"/>
        <v>879017</v>
      </c>
    </row>
    <row r="10" spans="1:20">
      <c r="A10" s="210">
        <v>5</v>
      </c>
      <c r="B10" s="211" t="s">
        <v>37</v>
      </c>
      <c r="D10" s="212">
        <v>388492</v>
      </c>
      <c r="E10" s="212">
        <v>0</v>
      </c>
      <c r="F10" s="220"/>
      <c r="G10" s="212"/>
      <c r="H10" s="212"/>
      <c r="I10" s="212"/>
      <c r="J10" s="212">
        <v>745642</v>
      </c>
      <c r="K10" s="212"/>
      <c r="L10" s="212">
        <f>2.5%*K15</f>
        <v>164375</v>
      </c>
      <c r="M10" s="212"/>
      <c r="N10" s="212">
        <f>J10+L10</f>
        <v>910017</v>
      </c>
      <c r="O10" s="212"/>
      <c r="P10" s="212"/>
      <c r="Q10" s="213"/>
      <c r="R10" s="213">
        <f t="shared" si="0"/>
        <v>910017</v>
      </c>
    </row>
    <row r="11" spans="1:20">
      <c r="A11" s="210">
        <v>6</v>
      </c>
      <c r="B11" s="211" t="s">
        <v>144</v>
      </c>
      <c r="D11" s="212">
        <v>9553013</v>
      </c>
      <c r="E11" s="212"/>
      <c r="F11" s="220"/>
      <c r="G11" s="212"/>
      <c r="H11" s="212"/>
      <c r="I11" s="212"/>
      <c r="J11" s="212">
        <v>13838813</v>
      </c>
      <c r="K11" s="212"/>
      <c r="L11" s="212">
        <f>30%*K15</f>
        <v>1972500</v>
      </c>
      <c r="M11" s="212"/>
      <c r="N11" s="212">
        <f>J11+L11</f>
        <v>15811313</v>
      </c>
      <c r="O11" s="212"/>
      <c r="P11" s="212"/>
      <c r="Q11" s="213"/>
      <c r="R11" s="213">
        <f t="shared" si="0"/>
        <v>15811313</v>
      </c>
    </row>
    <row r="12" spans="1:20">
      <c r="A12" s="210">
        <v>7</v>
      </c>
      <c r="B12" s="211" t="s">
        <v>39</v>
      </c>
      <c r="D12" s="212">
        <v>2850000</v>
      </c>
      <c r="E12" s="212">
        <f>'Arus Kas'!C30</f>
        <v>200000</v>
      </c>
      <c r="F12" s="220">
        <f>'Arus Kas'!C16</f>
        <v>300000</v>
      </c>
      <c r="G12" s="212"/>
      <c r="H12" s="212"/>
      <c r="I12" s="212"/>
      <c r="J12" s="212">
        <f>D12+F12-E12</f>
        <v>2950000</v>
      </c>
      <c r="K12" s="212"/>
      <c r="L12" s="212"/>
      <c r="M12" s="212"/>
      <c r="N12" s="212">
        <f>J12</f>
        <v>2950000</v>
      </c>
      <c r="O12" s="212"/>
      <c r="P12" s="212"/>
      <c r="Q12" s="213"/>
      <c r="R12" s="213">
        <v>2800000</v>
      </c>
    </row>
    <row r="13" spans="1:20">
      <c r="A13" s="210">
        <v>8</v>
      </c>
      <c r="B13" s="211" t="s">
        <v>30</v>
      </c>
      <c r="D13" s="212">
        <v>35535000</v>
      </c>
      <c r="E13" s="212">
        <f>'Arus Kas'!C31</f>
        <v>2385000</v>
      </c>
      <c r="F13" s="220">
        <f>'Arus Kas'!C17</f>
        <v>4150000</v>
      </c>
      <c r="G13" s="212"/>
      <c r="H13" s="212"/>
      <c r="I13" s="212"/>
      <c r="J13" s="212">
        <f>D13+F13-E13</f>
        <v>37300000</v>
      </c>
      <c r="K13" s="212"/>
      <c r="L13" s="212"/>
      <c r="M13" s="212"/>
      <c r="N13" s="212">
        <f>J13</f>
        <v>37300000</v>
      </c>
      <c r="O13" s="212"/>
      <c r="P13" s="212"/>
      <c r="Q13" s="213"/>
      <c r="R13" s="213">
        <v>35980000</v>
      </c>
    </row>
    <row r="14" spans="1:20">
      <c r="A14" s="210">
        <v>9</v>
      </c>
      <c r="B14" s="211" t="s">
        <v>137</v>
      </c>
      <c r="D14" s="212">
        <v>10338588</v>
      </c>
      <c r="E14" s="212">
        <f>'Arus Kas'!C32</f>
        <v>1165257</v>
      </c>
      <c r="F14" s="220">
        <f>'Arus Kas'!C18</f>
        <v>2180000</v>
      </c>
      <c r="G14" s="212"/>
      <c r="H14" s="212"/>
      <c r="I14" s="212"/>
      <c r="J14" s="212">
        <f>D14+F14-E14</f>
        <v>11353331</v>
      </c>
      <c r="K14" s="212"/>
      <c r="L14" s="212">
        <f>65%*K15</f>
        <v>4273750</v>
      </c>
      <c r="M14" s="212"/>
      <c r="N14" s="212">
        <f>J14+L14</f>
        <v>15627081</v>
      </c>
      <c r="O14" s="212"/>
      <c r="P14" s="212"/>
      <c r="Q14" s="213"/>
      <c r="R14" s="213">
        <v>3990219</v>
      </c>
    </row>
    <row r="15" spans="1:20">
      <c r="A15" s="210">
        <v>10</v>
      </c>
      <c r="B15" s="211" t="s">
        <v>130</v>
      </c>
      <c r="C15" s="212"/>
      <c r="D15" s="212">
        <v>6575000</v>
      </c>
      <c r="E15" s="212">
        <v>3356676</v>
      </c>
      <c r="F15" s="220"/>
      <c r="G15" s="212"/>
      <c r="H15" s="212"/>
      <c r="I15" s="212"/>
      <c r="J15" s="212">
        <f>D15</f>
        <v>6575000</v>
      </c>
      <c r="K15" s="212">
        <f>J15</f>
        <v>6575000</v>
      </c>
      <c r="L15" s="212"/>
      <c r="M15" s="212"/>
      <c r="N15" s="212">
        <f>J15-K15</f>
        <v>0</v>
      </c>
      <c r="O15" s="212"/>
      <c r="P15" s="212"/>
      <c r="Q15" s="213"/>
      <c r="R15" s="213"/>
    </row>
    <row r="16" spans="1:20">
      <c r="A16" s="210">
        <v>11</v>
      </c>
      <c r="B16" s="211" t="s">
        <v>125</v>
      </c>
      <c r="C16" s="212"/>
      <c r="E16" s="212"/>
      <c r="F16" s="220"/>
      <c r="G16" s="212"/>
      <c r="H16" s="212"/>
      <c r="I16" s="212"/>
      <c r="K16" s="190"/>
      <c r="L16" s="212"/>
      <c r="M16" s="212"/>
      <c r="N16" s="212"/>
      <c r="O16" s="212">
        <f>(P17+P19)-(O20+O21+O22+O23+O24)</f>
        <v>7435510</v>
      </c>
      <c r="P16" s="212"/>
      <c r="Q16" s="213"/>
      <c r="R16" s="213">
        <f>O16</f>
        <v>7435510</v>
      </c>
      <c r="T16" s="14"/>
    </row>
    <row r="17" spans="1:18">
      <c r="A17" s="210">
        <v>12</v>
      </c>
      <c r="B17" s="211" t="s">
        <v>131</v>
      </c>
      <c r="C17" s="212"/>
      <c r="D17" s="212"/>
      <c r="E17" s="212"/>
      <c r="F17" s="218">
        <f>'Arus Kas'!C13</f>
        <v>8420000</v>
      </c>
      <c r="G17" s="212"/>
      <c r="H17" s="212"/>
      <c r="I17" s="212"/>
      <c r="J17" s="221">
        <f>F17</f>
        <v>8420000</v>
      </c>
      <c r="K17" s="212"/>
      <c r="L17" s="212"/>
      <c r="M17" s="212"/>
      <c r="N17" s="212">
        <f>J17</f>
        <v>8420000</v>
      </c>
      <c r="O17" s="212"/>
      <c r="P17" s="212">
        <f>F17</f>
        <v>8420000</v>
      </c>
      <c r="Q17" s="213"/>
      <c r="R17" s="213"/>
    </row>
    <row r="18" spans="1:18">
      <c r="A18" s="210">
        <v>13</v>
      </c>
      <c r="B18" s="211" t="s">
        <v>62</v>
      </c>
      <c r="C18" s="212"/>
      <c r="D18" s="212"/>
      <c r="E18" s="212">
        <v>0</v>
      </c>
      <c r="F18" s="212">
        <v>0</v>
      </c>
      <c r="G18" s="212"/>
      <c r="H18" s="212"/>
      <c r="I18" s="212"/>
      <c r="J18" s="212"/>
      <c r="K18" s="212"/>
      <c r="L18" s="212"/>
      <c r="M18" s="212"/>
      <c r="N18" s="212"/>
      <c r="O18" s="212"/>
      <c r="P18" s="212"/>
      <c r="Q18" s="213"/>
      <c r="R18" s="213"/>
    </row>
    <row r="19" spans="1:18">
      <c r="A19" s="210">
        <v>14</v>
      </c>
      <c r="B19" s="211" t="s">
        <v>73</v>
      </c>
      <c r="C19" s="212"/>
      <c r="D19" s="212"/>
      <c r="E19" s="212"/>
      <c r="F19" s="212">
        <f>'Arus Kas'!C14</f>
        <v>115510</v>
      </c>
      <c r="G19" s="212"/>
      <c r="H19" s="212"/>
      <c r="I19" s="212"/>
      <c r="J19" s="212">
        <f>F19</f>
        <v>115510</v>
      </c>
      <c r="K19" s="212"/>
      <c r="L19" s="212"/>
      <c r="M19" s="212"/>
      <c r="N19" s="212">
        <f>J19</f>
        <v>115510</v>
      </c>
      <c r="O19" s="212"/>
      <c r="P19" s="212">
        <f>N19</f>
        <v>115510</v>
      </c>
      <c r="Q19" s="213"/>
      <c r="R19" s="213"/>
    </row>
    <row r="20" spans="1:18">
      <c r="A20" s="210">
        <v>15</v>
      </c>
      <c r="B20" s="211" t="s">
        <v>138</v>
      </c>
      <c r="C20" s="212"/>
      <c r="D20" s="212"/>
      <c r="E20" s="212">
        <f>'Arus Kas'!C34</f>
        <v>100000</v>
      </c>
      <c r="F20" s="212"/>
      <c r="G20" s="212"/>
      <c r="H20" s="212"/>
      <c r="I20" s="212">
        <f>E20</f>
        <v>100000</v>
      </c>
      <c r="J20" s="212"/>
      <c r="K20" s="212"/>
      <c r="L20" s="212"/>
      <c r="M20" s="212">
        <f>I20</f>
        <v>100000</v>
      </c>
      <c r="N20" s="212"/>
      <c r="O20" s="212">
        <f>M20</f>
        <v>100000</v>
      </c>
      <c r="P20" s="212"/>
      <c r="Q20" s="213"/>
      <c r="R20" s="213"/>
    </row>
    <row r="21" spans="1:18">
      <c r="A21" s="210">
        <v>16</v>
      </c>
      <c r="B21" s="211" t="s">
        <v>145</v>
      </c>
      <c r="C21" s="212"/>
      <c r="D21" s="212"/>
      <c r="E21" s="212">
        <f>'Arus Kas'!C35</f>
        <v>200000</v>
      </c>
      <c r="F21" s="212"/>
      <c r="G21" s="212"/>
      <c r="H21" s="212"/>
      <c r="I21" s="212">
        <f>E21</f>
        <v>200000</v>
      </c>
      <c r="J21" s="212"/>
      <c r="K21" s="212"/>
      <c r="L21" s="212"/>
      <c r="M21" s="212">
        <f>I21</f>
        <v>200000</v>
      </c>
      <c r="N21" s="212"/>
      <c r="O21" s="212">
        <v>200000</v>
      </c>
      <c r="P21" s="212"/>
      <c r="Q21" s="213"/>
      <c r="R21" s="213"/>
    </row>
    <row r="22" spans="1:18">
      <c r="A22" s="210">
        <v>17</v>
      </c>
      <c r="B22" s="211" t="s">
        <v>141</v>
      </c>
      <c r="C22" s="212"/>
      <c r="D22" s="212"/>
      <c r="E22" s="212">
        <v>0</v>
      </c>
      <c r="F22" s="212"/>
      <c r="G22" s="212"/>
      <c r="H22" s="212"/>
      <c r="I22" s="212">
        <f>E22</f>
        <v>0</v>
      </c>
      <c r="J22" s="212"/>
      <c r="K22" s="212"/>
      <c r="L22" s="212"/>
      <c r="M22" s="212">
        <f>I22</f>
        <v>0</v>
      </c>
      <c r="N22" s="212"/>
      <c r="O22" s="212">
        <f>M22</f>
        <v>0</v>
      </c>
      <c r="P22" s="212"/>
      <c r="Q22" s="213"/>
      <c r="R22" s="213"/>
    </row>
    <row r="23" spans="1:18">
      <c r="A23" s="210">
        <v>18</v>
      </c>
      <c r="B23" s="211" t="s">
        <v>139</v>
      </c>
      <c r="C23" s="212"/>
      <c r="D23" s="214"/>
      <c r="E23" s="212">
        <f>'Arus Kas'!C36</f>
        <v>0</v>
      </c>
      <c r="F23" s="212"/>
      <c r="G23" s="212"/>
      <c r="H23" s="212"/>
      <c r="I23" s="212">
        <f>E23</f>
        <v>0</v>
      </c>
      <c r="J23" s="212"/>
      <c r="K23" s="212"/>
      <c r="L23" s="212"/>
      <c r="M23" s="212">
        <f>I23</f>
        <v>0</v>
      </c>
      <c r="N23" s="212"/>
      <c r="O23" s="214">
        <f>M23</f>
        <v>0</v>
      </c>
      <c r="P23" s="212"/>
      <c r="Q23" s="213"/>
      <c r="R23" s="215"/>
    </row>
    <row r="24" spans="1:18">
      <c r="A24" s="210">
        <v>19</v>
      </c>
      <c r="B24" s="211" t="s">
        <v>140</v>
      </c>
      <c r="C24" s="212"/>
      <c r="D24" s="212"/>
      <c r="E24" s="212">
        <f>'Arus Kas'!C37</f>
        <v>700000</v>
      </c>
      <c r="F24" s="212">
        <v>0</v>
      </c>
      <c r="G24" s="212"/>
      <c r="H24" s="212"/>
      <c r="I24" s="212">
        <f>E24</f>
        <v>700000</v>
      </c>
      <c r="J24" s="212"/>
      <c r="K24" s="212"/>
      <c r="L24" s="212"/>
      <c r="M24" s="212">
        <f>I24</f>
        <v>700000</v>
      </c>
      <c r="N24" s="212"/>
      <c r="O24" s="212">
        <v>800000</v>
      </c>
      <c r="P24" s="212"/>
      <c r="Q24" s="213"/>
      <c r="R24" s="213"/>
    </row>
    <row r="25" spans="1:18">
      <c r="A25" s="210">
        <v>20</v>
      </c>
      <c r="B25" s="211" t="s">
        <v>150</v>
      </c>
      <c r="C25" s="212"/>
      <c r="D25" s="212"/>
      <c r="E25" s="212"/>
      <c r="F25" s="212">
        <v>0</v>
      </c>
      <c r="G25" s="212"/>
      <c r="H25" s="212"/>
      <c r="I25" s="212">
        <f t="shared" ref="I25" si="1">C25+E25-F25</f>
        <v>0</v>
      </c>
      <c r="J25" s="212"/>
      <c r="K25" s="212"/>
      <c r="L25" s="212"/>
      <c r="M25" s="212"/>
      <c r="N25" s="212"/>
      <c r="O25" s="212"/>
      <c r="P25" s="212"/>
      <c r="Q25" s="213"/>
      <c r="R25" s="213"/>
    </row>
    <row r="26" spans="1:18">
      <c r="A26" s="531" t="s">
        <v>31</v>
      </c>
      <c r="B26" s="532"/>
      <c r="C26" s="214">
        <f t="shared" ref="C26:J26" si="2">SUM(C6:C25)</f>
        <v>71360877</v>
      </c>
      <c r="D26" s="214">
        <f t="shared" si="2"/>
        <v>65597585</v>
      </c>
      <c r="E26" s="214">
        <f t="shared" si="2"/>
        <v>190652443</v>
      </c>
      <c r="F26" s="214">
        <f t="shared" si="2"/>
        <v>190652443</v>
      </c>
      <c r="G26" s="214">
        <f t="shared" si="2"/>
        <v>0</v>
      </c>
      <c r="H26" s="214">
        <f t="shared" si="2"/>
        <v>0</v>
      </c>
      <c r="I26" s="214">
        <f t="shared" si="2"/>
        <v>79599454</v>
      </c>
      <c r="J26" s="214">
        <f t="shared" si="2"/>
        <v>82012938</v>
      </c>
      <c r="K26" s="214">
        <f t="shared" ref="K26:P26" si="3">SUM(K6:K25)</f>
        <v>6575000</v>
      </c>
      <c r="L26" s="214">
        <f t="shared" si="3"/>
        <v>6575000</v>
      </c>
      <c r="M26" s="214">
        <f t="shared" si="3"/>
        <v>79599454</v>
      </c>
      <c r="N26" s="214">
        <f t="shared" si="3"/>
        <v>82012938</v>
      </c>
      <c r="O26" s="214">
        <f t="shared" si="3"/>
        <v>8535510</v>
      </c>
      <c r="P26" s="214">
        <f t="shared" si="3"/>
        <v>8535510</v>
      </c>
      <c r="Q26" s="214">
        <f>SUM(Q6:Q25)</f>
        <v>78599454</v>
      </c>
      <c r="R26" s="214">
        <f>SUM(R6:R25)</f>
        <v>67806076</v>
      </c>
    </row>
    <row r="27" spans="1:18">
      <c r="A27" s="216"/>
      <c r="B27" s="216"/>
      <c r="C27" s="217"/>
      <c r="D27" s="217">
        <f>D26-C26</f>
        <v>-5763292</v>
      </c>
      <c r="E27" s="217"/>
      <c r="F27" s="217"/>
      <c r="G27" s="217"/>
      <c r="H27" s="217"/>
      <c r="I27" s="217"/>
      <c r="J27" s="217"/>
      <c r="K27" s="217"/>
      <c r="L27" s="217"/>
      <c r="M27" s="217"/>
      <c r="N27" s="217"/>
      <c r="O27" s="217"/>
      <c r="P27" s="217"/>
      <c r="Q27" s="217"/>
      <c r="R27" s="217"/>
    </row>
    <row r="28" spans="1:18">
      <c r="F28" s="14"/>
      <c r="G28" s="14"/>
      <c r="H28" s="14">
        <f>+G26-H26</f>
        <v>0</v>
      </c>
      <c r="I28" s="14"/>
      <c r="N28" s="14"/>
      <c r="Q28" s="14"/>
    </row>
    <row r="29" spans="1:18">
      <c r="H29" s="14"/>
    </row>
    <row r="30" spans="1:18">
      <c r="E30" s="14"/>
    </row>
  </sheetData>
  <mergeCells count="11">
    <mergeCell ref="Q4:R4"/>
    <mergeCell ref="A26:B26"/>
    <mergeCell ref="A4:A5"/>
    <mergeCell ref="B4:B5"/>
    <mergeCell ref="C4:D4"/>
    <mergeCell ref="E4:F4"/>
    <mergeCell ref="G4:H4"/>
    <mergeCell ref="I4:J4"/>
    <mergeCell ref="K4:L4"/>
    <mergeCell ref="M4:N4"/>
    <mergeCell ref="O4:P4"/>
  </mergeCells>
  <pageMargins left="0.7" right="0.7" top="0.75" bottom="0.75" header="0.3" footer="0.3"/>
  <pageSetup paperSize="9" scale="55" orientation="landscape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S54"/>
  <sheetViews>
    <sheetView showGridLines="0" zoomScale="70" zoomScaleNormal="70" zoomScaleSheetLayoutView="90" workbookViewId="0">
      <selection activeCell="D30" sqref="D30"/>
    </sheetView>
  </sheetViews>
  <sheetFormatPr defaultColWidth="0" defaultRowHeight="12.75" zeroHeight="1"/>
  <cols>
    <col min="1" max="1" width="3.85546875" style="9" customWidth="1"/>
    <col min="2" max="2" width="26.85546875" customWidth="1"/>
    <col min="3" max="3" width="22.42578125" customWidth="1"/>
    <col min="4" max="4" width="22.140625" customWidth="1"/>
    <col min="5" max="5" width="4.28515625" style="9" customWidth="1"/>
    <col min="6" max="6" width="44.7109375" customWidth="1"/>
    <col min="7" max="7" width="25" customWidth="1"/>
    <col min="8" max="8" width="28" customWidth="1"/>
    <col min="9" max="9" width="1.5703125" customWidth="1"/>
    <col min="10" max="10" width="17.5703125" hidden="1" customWidth="1"/>
    <col min="11" max="11" width="8.85546875" hidden="1" customWidth="1"/>
    <col min="12" max="12" width="11.7109375" hidden="1" customWidth="1"/>
    <col min="13" max="13" width="8.85546875" hidden="1" customWidth="1"/>
    <col min="14" max="14" width="15.5703125" hidden="1" customWidth="1"/>
    <col min="15" max="18" width="8.85546875" hidden="1" customWidth="1"/>
    <col min="19" max="19" width="23.140625" hidden="1" customWidth="1"/>
    <col min="20" max="16384" width="8.85546875" hidden="1"/>
  </cols>
  <sheetData>
    <row r="1" spans="1:10" s="4" customFormat="1" ht="20.25">
      <c r="A1" s="537" t="s">
        <v>158</v>
      </c>
      <c r="B1" s="538"/>
      <c r="C1" s="538"/>
      <c r="D1" s="538"/>
      <c r="E1" s="538"/>
      <c r="F1" s="538"/>
      <c r="G1" s="538"/>
      <c r="H1" s="539"/>
      <c r="I1" s="124"/>
    </row>
    <row r="2" spans="1:10" s="4" customFormat="1" ht="20.25">
      <c r="A2" s="537" t="s">
        <v>159</v>
      </c>
      <c r="B2" s="538"/>
      <c r="C2" s="538"/>
      <c r="D2" s="538"/>
      <c r="E2" s="538"/>
      <c r="F2" s="538"/>
      <c r="G2" s="538"/>
      <c r="H2" s="539"/>
      <c r="I2" s="124"/>
    </row>
    <row r="3" spans="1:10" s="4" customFormat="1" ht="15.75">
      <c r="A3" s="540" t="s">
        <v>386</v>
      </c>
      <c r="B3" s="541"/>
      <c r="C3" s="541"/>
      <c r="D3" s="541"/>
      <c r="E3" s="541"/>
      <c r="F3" s="541"/>
      <c r="G3" s="541"/>
      <c r="H3" s="542"/>
      <c r="I3" s="124"/>
    </row>
    <row r="4" spans="1:10" s="4" customFormat="1" ht="15.75">
      <c r="A4" s="143"/>
      <c r="B4" s="126"/>
      <c r="C4" s="126"/>
      <c r="D4" s="125"/>
      <c r="E4" s="125"/>
      <c r="F4" s="125"/>
      <c r="G4" s="126"/>
      <c r="H4" s="144"/>
      <c r="I4" s="124"/>
    </row>
    <row r="5" spans="1:10" s="5" customFormat="1" ht="15.75">
      <c r="A5" s="242" t="s">
        <v>0</v>
      </c>
      <c r="B5" s="242" t="s">
        <v>20</v>
      </c>
      <c r="C5" s="243">
        <v>44561</v>
      </c>
      <c r="D5" s="243">
        <v>44196</v>
      </c>
      <c r="E5" s="242" t="s">
        <v>0</v>
      </c>
      <c r="F5" s="242" t="s">
        <v>20</v>
      </c>
      <c r="G5" s="243">
        <f>C5</f>
        <v>44561</v>
      </c>
      <c r="H5" s="244">
        <f>D5</f>
        <v>44196</v>
      </c>
      <c r="I5" s="127"/>
    </row>
    <row r="6" spans="1:10" s="6" customFormat="1" ht="15">
      <c r="A6" s="145"/>
      <c r="B6" s="145"/>
      <c r="C6" s="146"/>
      <c r="D6" s="146"/>
      <c r="E6" s="145"/>
      <c r="F6" s="145"/>
      <c r="G6" s="146"/>
      <c r="H6" s="146"/>
      <c r="I6" s="128"/>
      <c r="J6" s="25"/>
    </row>
    <row r="7" spans="1:10" s="2" customFormat="1" ht="15.75">
      <c r="A7" s="147" t="s">
        <v>1</v>
      </c>
      <c r="B7" s="148" t="s">
        <v>4</v>
      </c>
      <c r="C7" s="149"/>
      <c r="D7" s="149"/>
      <c r="E7" s="150" t="s">
        <v>5</v>
      </c>
      <c r="F7" s="151" t="s">
        <v>116</v>
      </c>
      <c r="G7" s="149"/>
      <c r="H7" s="149"/>
      <c r="I7" s="130"/>
      <c r="J7" s="1"/>
    </row>
    <row r="8" spans="1:10" s="2" customFormat="1" ht="15">
      <c r="A8" s="145"/>
      <c r="B8" s="152" t="str">
        <f>'neraca lajur'!B6</f>
        <v>Kas Umum/Tunai</v>
      </c>
      <c r="C8" s="194">
        <v>23021765</v>
      </c>
      <c r="D8" s="195">
        <f>'Neraca Lajur1'!C6</f>
        <v>13986877</v>
      </c>
      <c r="E8" s="154"/>
      <c r="F8" s="155" t="s">
        <v>58</v>
      </c>
      <c r="G8" s="195">
        <v>954780</v>
      </c>
      <c r="H8" s="195">
        <v>745642</v>
      </c>
      <c r="I8" s="130"/>
      <c r="J8" s="1"/>
    </row>
    <row r="9" spans="1:10" s="2" customFormat="1" ht="15">
      <c r="A9" s="145"/>
      <c r="B9" s="152" t="s">
        <v>207</v>
      </c>
      <c r="C9" s="194">
        <v>46400000</v>
      </c>
      <c r="D9" s="195">
        <v>47600000</v>
      </c>
      <c r="E9" s="154"/>
      <c r="F9" s="149" t="s">
        <v>38</v>
      </c>
      <c r="G9" s="195">
        <v>923780</v>
      </c>
      <c r="H9" s="195">
        <v>714642</v>
      </c>
      <c r="I9" s="130"/>
      <c r="J9" s="1"/>
    </row>
    <row r="10" spans="1:10" s="2" customFormat="1" ht="15.75">
      <c r="A10" s="145"/>
      <c r="B10" s="152"/>
      <c r="C10" s="194"/>
      <c r="D10" s="195"/>
      <c r="E10" s="154"/>
      <c r="F10" s="155" t="s">
        <v>137</v>
      </c>
      <c r="G10" s="195">
        <v>7236156</v>
      </c>
      <c r="H10" s="196">
        <v>4619628</v>
      </c>
      <c r="I10" s="131"/>
      <c r="J10" s="1"/>
    </row>
    <row r="11" spans="1:10" s="2" customFormat="1" ht="15.75" hidden="1">
      <c r="A11" s="145"/>
      <c r="B11" s="152"/>
      <c r="C11" s="153"/>
      <c r="D11" s="153"/>
      <c r="E11" s="154"/>
      <c r="F11" s="155" t="s">
        <v>110</v>
      </c>
      <c r="G11" s="195">
        <f>'neraca lajur'!R16</f>
        <v>0</v>
      </c>
      <c r="H11" s="196">
        <f>'neraca lajur'!D16</f>
        <v>0</v>
      </c>
      <c r="I11" s="131"/>
      <c r="J11" s="1"/>
    </row>
    <row r="12" spans="1:10" s="2" customFormat="1" ht="15.75" hidden="1">
      <c r="A12" s="145"/>
      <c r="B12" s="152"/>
      <c r="C12" s="153"/>
      <c r="D12" s="153"/>
      <c r="E12" s="154"/>
      <c r="F12" s="155" t="s">
        <v>110</v>
      </c>
      <c r="G12" s="195">
        <f>'neraca lajur'!R17</f>
        <v>0</v>
      </c>
      <c r="H12" s="196">
        <f>'neraca lajur'!D17</f>
        <v>0</v>
      </c>
      <c r="I12" s="131"/>
      <c r="J12" s="1"/>
    </row>
    <row r="13" spans="1:10" s="2" customFormat="1" ht="15.75">
      <c r="A13" s="145"/>
      <c r="B13" s="155"/>
      <c r="C13" s="156"/>
      <c r="D13" s="153"/>
      <c r="E13" s="150"/>
      <c r="F13" s="157" t="s">
        <v>209</v>
      </c>
      <c r="G13" s="196">
        <v>5437581</v>
      </c>
      <c r="H13" s="196">
        <v>5012150</v>
      </c>
      <c r="I13" s="130"/>
      <c r="J13" s="1"/>
    </row>
    <row r="14" spans="1:10" s="2" customFormat="1" ht="15">
      <c r="A14" s="145"/>
      <c r="B14" s="152"/>
      <c r="C14" s="153"/>
      <c r="D14" s="153"/>
      <c r="E14" s="154"/>
      <c r="F14" s="157"/>
      <c r="G14" s="196"/>
      <c r="H14" s="196"/>
      <c r="I14" s="130"/>
      <c r="J14" s="1"/>
    </row>
    <row r="15" spans="1:10" s="2" customFormat="1" ht="15">
      <c r="A15" s="145"/>
      <c r="B15" s="152"/>
      <c r="C15" s="153"/>
      <c r="D15" s="153"/>
      <c r="E15" s="154"/>
      <c r="F15" s="157"/>
      <c r="G15" s="197"/>
      <c r="H15" s="197"/>
      <c r="I15" s="130"/>
      <c r="J15" s="1"/>
    </row>
    <row r="16" spans="1:10" s="2" customFormat="1" ht="15.75">
      <c r="A16" s="544" t="s">
        <v>112</v>
      </c>
      <c r="B16" s="545"/>
      <c r="C16" s="245">
        <f>SUM(C8:C14)</f>
        <v>69421765</v>
      </c>
      <c r="D16" s="245">
        <f>SUM(D8:D14)</f>
        <v>61586877</v>
      </c>
      <c r="E16" s="544" t="s">
        <v>61</v>
      </c>
      <c r="F16" s="545"/>
      <c r="G16" s="246">
        <f>SUM(G8:G14)</f>
        <v>14552297</v>
      </c>
      <c r="H16" s="246">
        <f>SUM(H8:H13)</f>
        <v>11092062</v>
      </c>
      <c r="I16" s="130"/>
      <c r="J16" s="1"/>
    </row>
    <row r="17" spans="1:14" s="2" customFormat="1" ht="15.75">
      <c r="A17" s="147" t="s">
        <v>2</v>
      </c>
      <c r="B17" s="148" t="s">
        <v>40</v>
      </c>
      <c r="C17" s="153"/>
      <c r="D17" s="153"/>
      <c r="E17" s="150" t="s">
        <v>6</v>
      </c>
      <c r="F17" s="151" t="s">
        <v>146</v>
      </c>
      <c r="G17" s="194"/>
      <c r="H17" s="194"/>
      <c r="I17" s="130"/>
      <c r="J17" s="1"/>
    </row>
    <row r="18" spans="1:14" s="2" customFormat="1" ht="15" hidden="1">
      <c r="A18" s="145"/>
      <c r="B18" s="158"/>
      <c r="C18" s="158"/>
      <c r="D18" s="158"/>
      <c r="E18" s="154"/>
      <c r="F18" s="157" t="str">
        <f>'neraca lajur'!B18</f>
        <v>Simpanan Pokok</v>
      </c>
      <c r="G18" s="194">
        <f>'neraca lajur'!R18</f>
        <v>0</v>
      </c>
      <c r="H18" s="194">
        <f>'neraca lajur'!D18</f>
        <v>0</v>
      </c>
      <c r="I18" s="130"/>
      <c r="J18" s="1"/>
      <c r="N18" s="24"/>
    </row>
    <row r="19" spans="1:14" s="2" customFormat="1" ht="15" hidden="1">
      <c r="A19" s="145"/>
      <c r="B19" s="158"/>
      <c r="C19" s="158"/>
      <c r="D19" s="158"/>
      <c r="E19" s="154"/>
      <c r="F19" s="157" t="str">
        <f>'neraca lajur'!B19</f>
        <v>Simpanan Wajib</v>
      </c>
      <c r="G19" s="194">
        <f>'neraca lajur'!R19</f>
        <v>0</v>
      </c>
      <c r="H19" s="194">
        <f>'neraca lajur'!D19</f>
        <v>0</v>
      </c>
      <c r="I19" s="130"/>
      <c r="J19" s="1"/>
      <c r="N19" s="24"/>
    </row>
    <row r="20" spans="1:14" s="2" customFormat="1" ht="15">
      <c r="A20" s="145"/>
      <c r="B20" s="152" t="str">
        <f>[2]Neraca!$B$19</f>
        <v>Inventaris</v>
      </c>
      <c r="C20" s="247">
        <f>'neraca lajur'!Q11</f>
        <v>0</v>
      </c>
      <c r="D20" s="247">
        <f>'neraca lajur'!C11</f>
        <v>0</v>
      </c>
      <c r="E20" s="154"/>
      <c r="F20" s="157" t="s">
        <v>39</v>
      </c>
      <c r="G20" s="195">
        <v>2900000</v>
      </c>
      <c r="H20" s="195">
        <v>2800000</v>
      </c>
      <c r="I20" s="130"/>
      <c r="J20" s="1"/>
      <c r="N20" s="24"/>
    </row>
    <row r="21" spans="1:14" s="2" customFormat="1" ht="15">
      <c r="A21" s="145"/>
      <c r="B21" s="152"/>
      <c r="C21" s="247"/>
      <c r="D21" s="247"/>
      <c r="E21" s="154"/>
      <c r="F21" s="157" t="s">
        <v>30</v>
      </c>
      <c r="G21" s="195">
        <v>37745000</v>
      </c>
      <c r="H21" s="195">
        <v>35980000</v>
      </c>
      <c r="I21" s="130"/>
      <c r="J21" s="1"/>
      <c r="N21" s="24"/>
    </row>
    <row r="22" spans="1:14" s="2" customFormat="1" ht="15">
      <c r="A22" s="145"/>
      <c r="B22" s="152"/>
      <c r="C22" s="247"/>
      <c r="D22" s="247"/>
      <c r="E22" s="154"/>
      <c r="F22" s="157" t="s">
        <v>147</v>
      </c>
      <c r="G22" s="195">
        <v>14224468</v>
      </c>
      <c r="H22" s="195">
        <v>11714815</v>
      </c>
      <c r="I22" s="130"/>
      <c r="J22" s="1"/>
      <c r="N22" s="24"/>
    </row>
    <row r="23" spans="1:14" s="2" customFormat="1" ht="15">
      <c r="A23" s="145"/>
      <c r="B23" s="152"/>
      <c r="C23" s="247"/>
      <c r="D23" s="247"/>
      <c r="E23" s="154"/>
      <c r="F23" s="157"/>
      <c r="G23" s="195"/>
      <c r="H23" s="195"/>
      <c r="I23" s="130"/>
      <c r="J23" s="1"/>
      <c r="N23" s="24"/>
    </row>
    <row r="24" spans="1:14" s="2" customFormat="1" ht="15.75">
      <c r="A24" s="145"/>
      <c r="B24" s="152" t="str">
        <f>'neraca lajur'!B12</f>
        <v>Ak Penyusutan</v>
      </c>
      <c r="C24" s="247">
        <f>'neraca lajur'!Q12</f>
        <v>0</v>
      </c>
      <c r="D24" s="247">
        <f>'neraca lajur'!C12</f>
        <v>0</v>
      </c>
      <c r="E24" s="154"/>
      <c r="F24" s="157"/>
      <c r="G24" s="198"/>
      <c r="H24" s="199"/>
      <c r="I24" s="130"/>
      <c r="J24" s="1"/>
    </row>
    <row r="25" spans="1:14" s="2" customFormat="1" ht="15" hidden="1">
      <c r="A25" s="145"/>
      <c r="B25" s="152"/>
      <c r="C25" s="156"/>
      <c r="D25" s="156"/>
      <c r="E25" s="154"/>
      <c r="F25" s="157"/>
      <c r="G25" s="194"/>
      <c r="H25" s="194"/>
      <c r="I25" s="130"/>
      <c r="J25" s="1"/>
    </row>
    <row r="26" spans="1:14" s="2" customFormat="1" ht="15.75">
      <c r="A26" s="145"/>
      <c r="B26" s="242" t="s">
        <v>113</v>
      </c>
      <c r="C26" s="248">
        <f>SUM(C17:C23)</f>
        <v>0</v>
      </c>
      <c r="D26" s="248">
        <f>SUM(D17:D23)</f>
        <v>0</v>
      </c>
      <c r="E26" s="241"/>
      <c r="F26" s="249" t="s">
        <v>148</v>
      </c>
      <c r="G26" s="245">
        <f>SUM(G20:G22)</f>
        <v>54869468</v>
      </c>
      <c r="H26" s="245">
        <f>SUM(H20:H23)</f>
        <v>50494815</v>
      </c>
      <c r="I26" s="130"/>
      <c r="J26" s="1"/>
    </row>
    <row r="27" spans="1:14" s="2" customFormat="1" ht="15">
      <c r="A27" s="145"/>
      <c r="B27" s="155"/>
      <c r="C27" s="153"/>
      <c r="D27" s="153"/>
      <c r="E27" s="154"/>
      <c r="F27" s="149"/>
      <c r="G27" s="194"/>
      <c r="H27" s="194"/>
      <c r="I27" s="130"/>
      <c r="J27" s="1"/>
    </row>
    <row r="28" spans="1:14" s="7" customFormat="1" ht="15.75">
      <c r="A28" s="544" t="s">
        <v>7</v>
      </c>
      <c r="B28" s="545"/>
      <c r="C28" s="245">
        <f>C16+C26</f>
        <v>69421765</v>
      </c>
      <c r="D28" s="245">
        <f>D16+D26</f>
        <v>61586877</v>
      </c>
      <c r="E28" s="548" t="s">
        <v>149</v>
      </c>
      <c r="F28" s="549"/>
      <c r="G28" s="245">
        <f>G16+G26</f>
        <v>69421765</v>
      </c>
      <c r="H28" s="245">
        <f>H16+H26</f>
        <v>61586877</v>
      </c>
      <c r="I28" s="129"/>
      <c r="J28" s="8"/>
    </row>
    <row r="29" spans="1:14" s="2" customFormat="1" ht="15">
      <c r="A29" s="128"/>
      <c r="B29" s="132"/>
      <c r="C29" s="130"/>
      <c r="D29" s="130"/>
      <c r="E29" s="133"/>
      <c r="F29" s="130"/>
      <c r="G29" s="130"/>
      <c r="H29" s="130"/>
      <c r="I29" s="130"/>
      <c r="J29" s="1"/>
    </row>
    <row r="30" spans="1:14" s="2" customFormat="1" ht="15">
      <c r="A30" s="128"/>
      <c r="B30" s="132"/>
      <c r="C30" s="130"/>
      <c r="D30" s="130"/>
      <c r="E30" s="226"/>
      <c r="F30" s="130">
        <f>(G28-C28)</f>
        <v>0</v>
      </c>
      <c r="G30" s="130"/>
      <c r="H30" s="130"/>
      <c r="I30" s="130"/>
      <c r="J30" s="1"/>
    </row>
    <row r="31" spans="1:14" s="2" customFormat="1" ht="16.5">
      <c r="A31" s="128"/>
      <c r="B31" s="134"/>
      <c r="C31" s="130"/>
      <c r="D31" s="130"/>
      <c r="E31" s="133"/>
      <c r="F31" s="543" t="s">
        <v>437</v>
      </c>
      <c r="G31" s="543"/>
      <c r="H31" s="543"/>
      <c r="I31" s="130"/>
      <c r="J31" s="1"/>
    </row>
    <row r="32" spans="1:14" s="2" customFormat="1" ht="15.75" customHeight="1">
      <c r="A32" s="237"/>
      <c r="B32" s="550" t="s">
        <v>160</v>
      </c>
      <c r="C32" s="550"/>
      <c r="D32" s="550"/>
      <c r="E32" s="550"/>
      <c r="F32" s="550"/>
      <c r="G32" s="550"/>
      <c r="H32" s="550"/>
      <c r="I32" s="550"/>
      <c r="J32" s="1"/>
    </row>
    <row r="33" spans="1:10" s="19" customFormat="1" ht="18">
      <c r="A33" s="234"/>
      <c r="B33" s="550"/>
      <c r="C33" s="550"/>
      <c r="D33" s="550"/>
      <c r="E33" s="550"/>
      <c r="F33" s="550"/>
      <c r="G33" s="550"/>
      <c r="H33" s="550"/>
      <c r="I33" s="550"/>
      <c r="J33" s="15"/>
    </row>
    <row r="34" spans="1:10" s="19" customFormat="1" ht="18">
      <c r="A34" s="234"/>
      <c r="B34" s="224"/>
      <c r="C34" s="224"/>
      <c r="D34" s="224"/>
      <c r="E34" s="224"/>
      <c r="F34" s="224"/>
      <c r="G34" s="224"/>
      <c r="H34" s="224"/>
      <c r="I34" s="224"/>
      <c r="J34" s="15"/>
    </row>
    <row r="35" spans="1:10" s="19" customFormat="1" ht="15.75" customHeight="1">
      <c r="A35" s="235"/>
      <c r="B35" s="547" t="s">
        <v>21</v>
      </c>
      <c r="C35" s="547"/>
      <c r="D35" s="547" t="s">
        <v>22</v>
      </c>
      <c r="E35" s="547"/>
      <c r="F35" s="547"/>
      <c r="G35" s="547" t="s">
        <v>49</v>
      </c>
      <c r="H35" s="547"/>
      <c r="I35" s="225"/>
      <c r="J35" s="15"/>
    </row>
    <row r="36" spans="1:10" s="19" customFormat="1" ht="15.75">
      <c r="A36" s="225"/>
      <c r="B36" s="551" t="s">
        <v>177</v>
      </c>
      <c r="C36" s="551"/>
      <c r="D36" s="223"/>
      <c r="E36" s="136"/>
      <c r="F36" s="227"/>
      <c r="G36" s="135"/>
      <c r="H36" s="547"/>
      <c r="I36" s="547"/>
      <c r="J36" s="15"/>
    </row>
    <row r="37" spans="1:10" s="19" customFormat="1" ht="15.75">
      <c r="A37" s="236"/>
      <c r="B37" s="551"/>
      <c r="C37" s="551"/>
      <c r="D37" s="223"/>
      <c r="E37" s="223"/>
      <c r="F37" s="124"/>
      <c r="G37" s="127"/>
      <c r="H37" s="124"/>
      <c r="I37" s="137"/>
    </row>
    <row r="38" spans="1:10" s="19" customFormat="1" ht="15.75">
      <c r="A38" s="236"/>
      <c r="B38" s="551"/>
      <c r="C38" s="551"/>
      <c r="D38" s="223"/>
      <c r="E38" s="223"/>
      <c r="F38" s="124"/>
      <c r="G38" s="127"/>
      <c r="H38" s="124"/>
      <c r="I38" s="137"/>
    </row>
    <row r="39" spans="1:10" s="19" customFormat="1" ht="15.75">
      <c r="A39" s="236"/>
      <c r="B39" s="551"/>
      <c r="C39" s="551"/>
      <c r="D39" s="547"/>
      <c r="E39" s="547"/>
      <c r="F39" s="547"/>
      <c r="G39" s="127"/>
      <c r="H39" s="124"/>
      <c r="I39" s="137"/>
    </row>
    <row r="40" spans="1:10" s="19" customFormat="1" ht="15.75">
      <c r="A40" s="136"/>
      <c r="B40" s="551"/>
      <c r="C40" s="551"/>
      <c r="D40" s="547" t="s">
        <v>203</v>
      </c>
      <c r="E40" s="547"/>
      <c r="F40" s="547"/>
      <c r="G40" s="547" t="s">
        <v>417</v>
      </c>
      <c r="H40" s="547"/>
      <c r="I40" s="137"/>
    </row>
    <row r="41" spans="1:10" s="19" customFormat="1" ht="6" customHeight="1">
      <c r="A41" s="546"/>
      <c r="B41" s="546"/>
      <c r="C41" s="137"/>
      <c r="D41" s="137"/>
      <c r="E41" s="138"/>
      <c r="F41" s="139"/>
      <c r="G41" s="137"/>
      <c r="H41" s="139"/>
      <c r="I41" s="137"/>
    </row>
    <row r="42" spans="1:10" s="19" customFormat="1" hidden="1">
      <c r="A42" s="18"/>
      <c r="E42" s="18"/>
    </row>
    <row r="43" spans="1:10" s="19" customFormat="1" hidden="1">
      <c r="A43" s="18"/>
      <c r="E43" s="18"/>
      <c r="G43" s="38"/>
    </row>
    <row r="44" spans="1:10" s="19" customFormat="1" hidden="1">
      <c r="A44" s="18"/>
      <c r="E44" s="18"/>
      <c r="G44" s="38"/>
    </row>
    <row r="45" spans="1:10" hidden="1">
      <c r="D45" s="10"/>
      <c r="G45" s="39"/>
    </row>
    <row r="46" spans="1:10" hidden="1">
      <c r="D46" s="10"/>
      <c r="G46" s="39"/>
    </row>
    <row r="47" spans="1:10" hidden="1">
      <c r="D47" s="10"/>
      <c r="F47" s="14"/>
      <c r="G47" s="39"/>
    </row>
    <row r="48" spans="1:10" hidden="1">
      <c r="G48" s="39"/>
    </row>
    <row r="49" spans="6:7" hidden="1">
      <c r="G49" s="39"/>
    </row>
    <row r="50" spans="6:7" hidden="1">
      <c r="G50" s="40"/>
    </row>
    <row r="51" spans="6:7" hidden="1">
      <c r="F51" s="40"/>
    </row>
    <row r="52" spans="6:7" hidden="1"/>
    <row r="53" spans="6:7" hidden="1"/>
    <row r="54" spans="6:7"/>
  </sheetData>
  <sheetProtection selectLockedCells="1"/>
  <mergeCells count="18">
    <mergeCell ref="A41:B41"/>
    <mergeCell ref="E16:F16"/>
    <mergeCell ref="A16:B16"/>
    <mergeCell ref="H36:I36"/>
    <mergeCell ref="E28:F28"/>
    <mergeCell ref="B32:I33"/>
    <mergeCell ref="B35:C35"/>
    <mergeCell ref="B36:C40"/>
    <mergeCell ref="D35:F35"/>
    <mergeCell ref="D39:F39"/>
    <mergeCell ref="D40:F40"/>
    <mergeCell ref="G40:H40"/>
    <mergeCell ref="G35:H35"/>
    <mergeCell ref="A2:H2"/>
    <mergeCell ref="A3:H3"/>
    <mergeCell ref="F31:H31"/>
    <mergeCell ref="A1:H1"/>
    <mergeCell ref="A28:B28"/>
  </mergeCells>
  <phoneticPr fontId="0" type="noConversion"/>
  <printOptions horizontalCentered="1"/>
  <pageMargins left="0.40748031499999998" right="0.24803149599999999" top="0.98425196850393704" bottom="0.15748031496063" header="0.15748031496063" footer="0.15748031496063"/>
  <pageSetup paperSize="9" scale="75" fitToHeight="0" orientation="landscape" horizontalDpi="4294967292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L173"/>
  <sheetViews>
    <sheetView showGridLines="0" zoomScaleSheetLayoutView="100" workbookViewId="0">
      <pane xSplit="1" ySplit="5" topLeftCell="B9" activePane="bottomRight" state="frozen"/>
      <selection pane="topRight" activeCell="B1" sqref="B1"/>
      <selection pane="bottomLeft" activeCell="A8" sqref="A8"/>
      <selection pane="bottomRight" activeCell="D32" sqref="D32"/>
    </sheetView>
  </sheetViews>
  <sheetFormatPr defaultColWidth="0" defaultRowHeight="12.75" zeroHeight="1"/>
  <cols>
    <col min="1" max="1" width="2.5703125" style="27" customWidth="1"/>
    <col min="2" max="2" width="40.85546875" style="27" customWidth="1"/>
    <col min="3" max="3" width="22.5703125" style="28" customWidth="1"/>
    <col min="4" max="4" width="21.42578125" style="28" customWidth="1"/>
    <col min="5" max="5" width="2" style="28" customWidth="1"/>
    <col min="6" max="6" width="15" style="28" hidden="1" customWidth="1"/>
    <col min="7" max="7" width="12.28515625" style="27" hidden="1" customWidth="1"/>
    <col min="8" max="8" width="9.140625" style="27" hidden="1" customWidth="1"/>
    <col min="9" max="9" width="10.42578125" style="27" hidden="1" customWidth="1"/>
    <col min="10" max="10" width="9.140625" style="27" hidden="1" customWidth="1"/>
    <col min="11" max="11" width="11.42578125" style="27" hidden="1" customWidth="1"/>
    <col min="12" max="12" width="0" style="27" hidden="1" customWidth="1"/>
    <col min="13" max="16384" width="9.140625" style="27" hidden="1"/>
  </cols>
  <sheetData>
    <row r="1" spans="2:12" s="30" customFormat="1">
      <c r="B1" s="33"/>
      <c r="C1" s="34"/>
      <c r="D1" s="34"/>
      <c r="E1" s="29"/>
      <c r="F1" s="29"/>
    </row>
    <row r="2" spans="2:12" ht="20.25">
      <c r="B2" s="556" t="s">
        <v>52</v>
      </c>
      <c r="C2" s="557"/>
      <c r="D2" s="558"/>
      <c r="E2" s="45"/>
      <c r="K2" s="28"/>
      <c r="L2" s="28"/>
    </row>
    <row r="3" spans="2:12" ht="20.25">
      <c r="B3" s="559" t="s">
        <v>153</v>
      </c>
      <c r="C3" s="560"/>
      <c r="D3" s="561"/>
      <c r="E3" s="46"/>
      <c r="K3" s="28"/>
      <c r="L3" s="28"/>
    </row>
    <row r="4" spans="2:12" ht="20.25">
      <c r="B4" s="559" t="s">
        <v>123</v>
      </c>
      <c r="C4" s="560"/>
      <c r="D4" s="561"/>
      <c r="E4" s="47"/>
      <c r="K4" s="28"/>
      <c r="L4" s="28"/>
    </row>
    <row r="5" spans="2:12" ht="15.75">
      <c r="B5" s="553" t="s">
        <v>386</v>
      </c>
      <c r="C5" s="554"/>
      <c r="D5" s="555"/>
      <c r="E5" s="45"/>
      <c r="K5" s="28"/>
      <c r="L5" s="28"/>
    </row>
    <row r="6" spans="2:12">
      <c r="B6" s="33"/>
      <c r="C6" s="34"/>
      <c r="D6" s="34"/>
      <c r="K6" s="28"/>
      <c r="L6" s="28"/>
    </row>
    <row r="7" spans="2:12">
      <c r="B7" s="33"/>
      <c r="C7" s="34"/>
      <c r="D7" s="34"/>
      <c r="K7" s="28"/>
      <c r="L7" s="28"/>
    </row>
    <row r="8" spans="2:12" s="16" customFormat="1">
      <c r="B8" s="566" t="s">
        <v>8</v>
      </c>
      <c r="C8" s="567"/>
      <c r="D8" s="265">
        <f>'Neraca Lajur1'!C6</f>
        <v>13986877</v>
      </c>
      <c r="E8" s="17"/>
      <c r="F8" s="17"/>
      <c r="K8" s="17"/>
      <c r="L8" s="17"/>
    </row>
    <row r="9" spans="2:12">
      <c r="B9" s="186"/>
      <c r="C9" s="266"/>
      <c r="D9" s="267"/>
      <c r="I9" s="28"/>
      <c r="J9" s="28"/>
      <c r="K9" s="28"/>
      <c r="L9" s="28"/>
    </row>
    <row r="10" spans="2:12" ht="23.25" customHeight="1">
      <c r="B10" s="268" t="s">
        <v>42</v>
      </c>
      <c r="C10" s="266"/>
      <c r="D10" s="267"/>
      <c r="I10" s="28"/>
      <c r="J10" s="28"/>
      <c r="K10" s="28"/>
      <c r="L10" s="28"/>
    </row>
    <row r="11" spans="2:12">
      <c r="B11" s="185"/>
      <c r="C11" s="266"/>
      <c r="D11" s="267"/>
      <c r="I11" s="28"/>
      <c r="J11" s="28"/>
      <c r="K11" s="28"/>
      <c r="L11" s="28"/>
    </row>
    <row r="12" spans="2:12">
      <c r="B12" s="188" t="s">
        <v>192</v>
      </c>
      <c r="C12" s="271">
        <v>84200000</v>
      </c>
      <c r="D12" s="267"/>
      <c r="I12" s="28"/>
      <c r="J12" s="28"/>
      <c r="K12" s="28"/>
      <c r="L12" s="28"/>
    </row>
    <row r="13" spans="2:12">
      <c r="B13" s="188" t="s">
        <v>51</v>
      </c>
      <c r="C13" s="270">
        <v>8420000</v>
      </c>
      <c r="D13" s="267"/>
      <c r="I13" s="28"/>
      <c r="J13" s="28"/>
      <c r="K13" s="28"/>
      <c r="L13" s="28"/>
    </row>
    <row r="14" spans="2:12">
      <c r="B14" s="188" t="s">
        <v>133</v>
      </c>
      <c r="C14" s="270">
        <v>115510</v>
      </c>
      <c r="D14" s="267"/>
      <c r="I14" s="28"/>
      <c r="J14" s="28"/>
      <c r="K14" s="28"/>
      <c r="L14" s="28"/>
    </row>
    <row r="15" spans="2:12">
      <c r="B15" s="188" t="s">
        <v>195</v>
      </c>
      <c r="C15" s="270">
        <v>830000</v>
      </c>
      <c r="D15" s="267"/>
      <c r="I15" s="28"/>
      <c r="J15" s="28"/>
      <c r="K15" s="28"/>
      <c r="L15" s="28"/>
    </row>
    <row r="16" spans="2:12">
      <c r="B16" s="188" t="s">
        <v>134</v>
      </c>
      <c r="C16" s="229">
        <v>300000</v>
      </c>
      <c r="D16" s="267"/>
      <c r="I16" s="28"/>
      <c r="J16" s="28"/>
      <c r="K16" s="28"/>
      <c r="L16" s="28"/>
    </row>
    <row r="17" spans="1:12">
      <c r="B17" s="187" t="s">
        <v>135</v>
      </c>
      <c r="C17" s="228">
        <v>4150000</v>
      </c>
      <c r="D17" s="267"/>
      <c r="I17" s="28"/>
      <c r="J17" s="28"/>
      <c r="K17" s="28"/>
      <c r="L17" s="28"/>
    </row>
    <row r="18" spans="1:12">
      <c r="B18" s="188" t="s">
        <v>136</v>
      </c>
      <c r="C18" s="270">
        <v>2180000</v>
      </c>
      <c r="D18" s="267"/>
      <c r="I18" s="28"/>
      <c r="J18" s="28"/>
      <c r="K18" s="28"/>
      <c r="L18" s="28"/>
    </row>
    <row r="19" spans="1:12" hidden="1">
      <c r="B19" s="203" t="s">
        <v>107</v>
      </c>
      <c r="C19" s="271">
        <v>0</v>
      </c>
      <c r="D19" s="267"/>
      <c r="I19" s="28"/>
      <c r="J19" s="28"/>
      <c r="K19" s="28"/>
      <c r="L19" s="28"/>
    </row>
    <row r="20" spans="1:12" hidden="1">
      <c r="B20" s="203" t="s">
        <v>107</v>
      </c>
      <c r="C20" s="271">
        <v>0</v>
      </c>
      <c r="D20" s="267"/>
      <c r="I20" s="28"/>
      <c r="J20" s="28"/>
      <c r="K20" s="28"/>
      <c r="L20" s="28"/>
    </row>
    <row r="21" spans="1:12" hidden="1">
      <c r="B21" s="202" t="s">
        <v>44</v>
      </c>
      <c r="C21" s="269">
        <v>0</v>
      </c>
      <c r="D21" s="267"/>
      <c r="I21" s="28"/>
      <c r="J21" s="28"/>
      <c r="K21" s="28"/>
      <c r="L21" s="28"/>
    </row>
    <row r="22" spans="1:12" hidden="1">
      <c r="B22" s="202" t="s">
        <v>43</v>
      </c>
      <c r="C22" s="269">
        <v>0</v>
      </c>
      <c r="D22" s="267"/>
      <c r="I22" s="28"/>
      <c r="J22" s="28"/>
      <c r="K22" s="28"/>
      <c r="L22" s="28"/>
    </row>
    <row r="23" spans="1:12">
      <c r="B23" s="186"/>
      <c r="C23" s="272"/>
      <c r="D23" s="267"/>
      <c r="I23" s="28"/>
      <c r="J23" s="28"/>
      <c r="K23" s="28"/>
      <c r="L23" s="28"/>
    </row>
    <row r="24" spans="1:12">
      <c r="B24" s="186"/>
      <c r="C24" s="266"/>
      <c r="D24" s="267"/>
      <c r="I24" s="28"/>
      <c r="J24" s="28"/>
    </row>
    <row r="25" spans="1:12" s="16" customFormat="1">
      <c r="B25" s="568" t="s">
        <v>9</v>
      </c>
      <c r="C25" s="569"/>
      <c r="D25" s="273">
        <f>SUM(C12:C24)</f>
        <v>100195510</v>
      </c>
      <c r="E25" s="17"/>
      <c r="F25" s="17"/>
      <c r="I25" s="17"/>
      <c r="J25" s="17"/>
    </row>
    <row r="26" spans="1:12" s="16" customFormat="1" ht="15.75">
      <c r="B26" s="564" t="s">
        <v>14</v>
      </c>
      <c r="C26" s="565"/>
      <c r="D26" s="274">
        <f>SUM(D8+D25)</f>
        <v>114182387</v>
      </c>
      <c r="E26" s="17"/>
      <c r="F26" s="17"/>
      <c r="I26" s="17"/>
      <c r="J26" s="17"/>
    </row>
    <row r="27" spans="1:12" ht="12" customHeight="1">
      <c r="B27" s="275"/>
      <c r="C27" s="266"/>
      <c r="D27" s="267"/>
      <c r="I27" s="28"/>
      <c r="J27" s="28"/>
    </row>
    <row r="28" spans="1:12" ht="21" customHeight="1">
      <c r="B28" s="276" t="s">
        <v>10</v>
      </c>
      <c r="C28" s="266"/>
      <c r="D28" s="267"/>
      <c r="I28" s="28"/>
      <c r="J28" s="28"/>
    </row>
    <row r="29" spans="1:12">
      <c r="B29" s="188" t="s">
        <v>193</v>
      </c>
      <c r="C29" s="222">
        <v>83000000</v>
      </c>
      <c r="D29" s="267"/>
      <c r="I29" s="28"/>
      <c r="J29" s="28"/>
    </row>
    <row r="30" spans="1:12">
      <c r="B30" s="188" t="s">
        <v>39</v>
      </c>
      <c r="C30" s="222">
        <v>200000</v>
      </c>
      <c r="D30" s="267"/>
      <c r="I30" s="28"/>
      <c r="J30" s="28"/>
    </row>
    <row r="31" spans="1:12">
      <c r="B31" s="188" t="s">
        <v>30</v>
      </c>
      <c r="C31" s="222">
        <v>2385000</v>
      </c>
      <c r="D31" s="267"/>
      <c r="I31" s="28"/>
      <c r="J31" s="28"/>
    </row>
    <row r="32" spans="1:12">
      <c r="A32" s="27">
        <v>4</v>
      </c>
      <c r="B32" s="188" t="s">
        <v>137</v>
      </c>
      <c r="C32" s="222">
        <v>1165257</v>
      </c>
      <c r="D32" s="267"/>
      <c r="I32" s="28"/>
      <c r="J32" s="28"/>
    </row>
    <row r="33" spans="2:10">
      <c r="B33" s="188" t="s">
        <v>196</v>
      </c>
      <c r="C33" s="222">
        <f>(3448687-38322)</f>
        <v>3410365</v>
      </c>
      <c r="D33" s="267"/>
      <c r="I33" s="28"/>
      <c r="J33" s="28"/>
    </row>
    <row r="34" spans="2:10">
      <c r="B34" s="188" t="s">
        <v>438</v>
      </c>
      <c r="C34" s="222">
        <v>100000</v>
      </c>
      <c r="D34" s="267"/>
      <c r="I34" s="28"/>
      <c r="J34" s="28"/>
    </row>
    <row r="35" spans="2:10">
      <c r="B35" s="188" t="s">
        <v>199</v>
      </c>
      <c r="C35" s="222">
        <v>200000</v>
      </c>
      <c r="D35" s="267"/>
      <c r="I35" s="28"/>
      <c r="J35" s="28"/>
    </row>
    <row r="36" spans="2:10">
      <c r="B36" s="188" t="s">
        <v>410</v>
      </c>
      <c r="C36" s="222">
        <v>0</v>
      </c>
      <c r="D36" s="267"/>
      <c r="I36" s="28"/>
      <c r="J36" s="28"/>
    </row>
    <row r="37" spans="2:10">
      <c r="B37" s="188" t="s">
        <v>140</v>
      </c>
      <c r="C37" s="222">
        <v>700000</v>
      </c>
      <c r="D37" s="267"/>
      <c r="I37" s="28"/>
      <c r="J37" s="28"/>
    </row>
    <row r="38" spans="2:10" hidden="1">
      <c r="B38" s="188" t="str">
        <f>B19</f>
        <v>Penerimaan Tabungan ...</v>
      </c>
      <c r="C38" s="222">
        <v>0</v>
      </c>
      <c r="D38" s="267"/>
      <c r="I38" s="28"/>
      <c r="J38" s="28"/>
    </row>
    <row r="39" spans="2:10" hidden="1">
      <c r="B39" s="188" t="str">
        <f>B20</f>
        <v>Penerimaan Tabungan ...</v>
      </c>
      <c r="C39" s="222">
        <v>0</v>
      </c>
      <c r="D39" s="267"/>
      <c r="I39" s="28"/>
      <c r="J39" s="28"/>
    </row>
    <row r="40" spans="2:10" hidden="1">
      <c r="B40" s="188" t="s">
        <v>108</v>
      </c>
      <c r="C40" s="222">
        <v>0</v>
      </c>
      <c r="D40" s="267"/>
      <c r="I40" s="28"/>
      <c r="J40" s="28"/>
    </row>
    <row r="41" spans="2:10" hidden="1">
      <c r="B41" s="188" t="s">
        <v>109</v>
      </c>
      <c r="C41" s="222">
        <v>0</v>
      </c>
      <c r="D41" s="267"/>
      <c r="I41" s="28"/>
      <c r="J41" s="28"/>
    </row>
    <row r="42" spans="2:10" hidden="1">
      <c r="B42" s="188" t="s">
        <v>117</v>
      </c>
      <c r="C42" s="204">
        <v>0</v>
      </c>
      <c r="D42" s="267"/>
      <c r="I42" s="28"/>
      <c r="J42" s="28"/>
    </row>
    <row r="43" spans="2:10" hidden="1">
      <c r="B43" s="188" t="s">
        <v>50</v>
      </c>
      <c r="C43" s="204">
        <v>0</v>
      </c>
      <c r="D43" s="267"/>
      <c r="I43" s="28"/>
      <c r="J43" s="28"/>
    </row>
    <row r="44" spans="2:10" ht="15" hidden="1" customHeight="1">
      <c r="B44" s="188" t="s">
        <v>71</v>
      </c>
      <c r="C44" s="204">
        <v>0</v>
      </c>
      <c r="D44" s="267"/>
    </row>
    <row r="45" spans="2:10" hidden="1">
      <c r="B45" s="188" t="s">
        <v>72</v>
      </c>
      <c r="C45" s="204">
        <v>0</v>
      </c>
      <c r="D45" s="267"/>
    </row>
    <row r="46" spans="2:10" hidden="1">
      <c r="B46" s="188" t="s">
        <v>45</v>
      </c>
      <c r="C46" s="204">
        <v>0</v>
      </c>
      <c r="D46" s="267"/>
    </row>
    <row r="47" spans="2:10" hidden="1">
      <c r="B47" s="189" t="s">
        <v>74</v>
      </c>
      <c r="C47" s="204">
        <v>0</v>
      </c>
      <c r="D47" s="267"/>
    </row>
    <row r="48" spans="2:10" hidden="1">
      <c r="B48" s="189" t="s">
        <v>75</v>
      </c>
      <c r="C48" s="204">
        <v>0</v>
      </c>
      <c r="D48" s="267"/>
    </row>
    <row r="49" spans="2:4" s="27" customFormat="1" ht="13.5" customHeight="1">
      <c r="B49" s="186"/>
      <c r="C49" s="266"/>
      <c r="D49" s="267"/>
    </row>
    <row r="50" spans="2:4" s="27" customFormat="1" ht="13.5" customHeight="1">
      <c r="B50" s="275"/>
      <c r="C50" s="266"/>
      <c r="D50" s="267"/>
    </row>
    <row r="51" spans="2:4" s="27" customFormat="1">
      <c r="B51" s="30"/>
      <c r="C51" s="29"/>
      <c r="D51" s="29"/>
    </row>
    <row r="52" spans="2:4" s="27" customFormat="1" ht="15.75" customHeight="1">
      <c r="B52" s="277" t="s">
        <v>11</v>
      </c>
      <c r="C52" s="278"/>
      <c r="D52" s="273">
        <f>SUM(C29:C48)</f>
        <v>91160622</v>
      </c>
    </row>
    <row r="53" spans="2:4" s="27" customFormat="1">
      <c r="B53" s="186"/>
      <c r="C53" s="266"/>
      <c r="D53" s="267"/>
    </row>
    <row r="54" spans="2:4" s="27" customFormat="1" ht="18" customHeight="1" thickBot="1">
      <c r="B54" s="279" t="s">
        <v>194</v>
      </c>
      <c r="C54" s="280"/>
      <c r="D54" s="281">
        <f>D26-D52</f>
        <v>23021765</v>
      </c>
    </row>
    <row r="55" spans="2:4" s="27" customFormat="1" ht="13.5" thickTop="1">
      <c r="C55" s="28"/>
      <c r="D55" s="28"/>
    </row>
    <row r="56" spans="2:4" s="27" customFormat="1">
      <c r="C56" s="28"/>
      <c r="D56" s="28"/>
    </row>
    <row r="57" spans="2:4" s="27" customFormat="1" ht="14.25">
      <c r="C57" s="562" t="s">
        <v>408</v>
      </c>
      <c r="D57" s="562"/>
    </row>
    <row r="58" spans="2:4" s="27" customFormat="1" ht="14.25">
      <c r="C58" s="200"/>
      <c r="D58" s="200"/>
    </row>
    <row r="59" spans="2:4" s="27" customFormat="1">
      <c r="C59" s="28"/>
      <c r="D59" s="28"/>
    </row>
    <row r="60" spans="2:4" s="27" customFormat="1" ht="15.75">
      <c r="B60" s="563" t="s">
        <v>155</v>
      </c>
      <c r="C60" s="563"/>
      <c r="D60" s="563"/>
    </row>
    <row r="61" spans="2:4" s="27" customFormat="1" ht="15.75" hidden="1">
      <c r="B61" s="5"/>
      <c r="C61" s="5"/>
      <c r="D61" s="5"/>
    </row>
    <row r="62" spans="2:4" s="27" customFormat="1" ht="15.75" hidden="1">
      <c r="B62" s="4"/>
      <c r="C62" s="3"/>
      <c r="D62" s="3"/>
    </row>
    <row r="63" spans="2:4" s="27" customFormat="1" ht="15.75" hidden="1">
      <c r="B63" s="4"/>
      <c r="C63" s="3"/>
      <c r="D63" s="3"/>
    </row>
    <row r="64" spans="2:4" s="27" customFormat="1" ht="15.75">
      <c r="B64" s="4"/>
      <c r="C64" s="3"/>
      <c r="D64" s="3"/>
    </row>
    <row r="65" spans="2:4" s="27" customFormat="1" ht="15.75">
      <c r="B65" s="4"/>
      <c r="C65" s="3"/>
      <c r="D65" s="3"/>
    </row>
    <row r="66" spans="2:4" s="27" customFormat="1" ht="15.75">
      <c r="B66" s="5" t="s">
        <v>81</v>
      </c>
      <c r="C66" s="552" t="s">
        <v>68</v>
      </c>
      <c r="D66" s="552"/>
    </row>
    <row r="67" spans="2:4" s="27" customFormat="1" ht="15.75">
      <c r="B67" s="5"/>
      <c r="C67" s="140"/>
      <c r="D67" s="140"/>
    </row>
    <row r="68" spans="2:4" s="27" customFormat="1" ht="15.75">
      <c r="B68" s="4"/>
      <c r="C68" s="3"/>
      <c r="D68" s="3"/>
    </row>
    <row r="69" spans="2:4" s="27" customFormat="1" ht="15.75">
      <c r="B69" s="4"/>
      <c r="C69" s="3"/>
      <c r="D69" s="3"/>
    </row>
    <row r="70" spans="2:4" s="27" customFormat="1" ht="15.75">
      <c r="B70" s="4"/>
      <c r="C70" s="3"/>
      <c r="D70" s="3"/>
    </row>
    <row r="71" spans="2:4" s="27" customFormat="1" ht="15.75">
      <c r="B71" s="48" t="s">
        <v>210</v>
      </c>
      <c r="C71" s="552" t="s">
        <v>197</v>
      </c>
      <c r="D71" s="552"/>
    </row>
    <row r="72" spans="2:4" s="27" customFormat="1" ht="15" hidden="1">
      <c r="B72" s="2"/>
      <c r="C72" s="1"/>
      <c r="D72" s="1"/>
    </row>
    <row r="73" spans="2:4" s="27" customFormat="1" ht="15" hidden="1">
      <c r="B73" s="2"/>
      <c r="C73" s="1"/>
      <c r="D73" s="1"/>
    </row>
    <row r="74" spans="2:4" s="27" customFormat="1" hidden="1">
      <c r="C74" s="28"/>
      <c r="D74" s="28"/>
    </row>
    <row r="75" spans="2:4" s="27" customFormat="1" hidden="1">
      <c r="C75" s="28"/>
      <c r="D75" s="28"/>
    </row>
    <row r="76" spans="2:4" s="27" customFormat="1" hidden="1">
      <c r="C76" s="28"/>
      <c r="D76" s="28"/>
    </row>
    <row r="77" spans="2:4" s="27" customFormat="1" hidden="1">
      <c r="C77" s="28"/>
      <c r="D77" s="28"/>
    </row>
    <row r="78" spans="2:4" s="27" customFormat="1" hidden="1">
      <c r="C78" s="28"/>
      <c r="D78" s="28"/>
    </row>
    <row r="79" spans="2:4" s="27" customFormat="1" hidden="1">
      <c r="C79" s="28"/>
      <c r="D79" s="28"/>
    </row>
    <row r="80" spans="2:4" s="27" customFormat="1" hidden="1">
      <c r="C80" s="28"/>
      <c r="D80" s="28"/>
    </row>
    <row r="81" s="27" customFormat="1" hidden="1"/>
    <row r="82" s="27" customFormat="1" hidden="1"/>
    <row r="83" s="27" customFormat="1" hidden="1"/>
    <row r="84" s="27" customFormat="1" hidden="1"/>
    <row r="85" s="27" customFormat="1" hidden="1"/>
    <row r="86" s="27" customFormat="1" hidden="1"/>
    <row r="87" s="27" customFormat="1" hidden="1"/>
    <row r="88" s="27" customFormat="1" hidden="1"/>
    <row r="89" s="27" customFormat="1" hidden="1"/>
    <row r="90" s="27" customFormat="1" hidden="1"/>
    <row r="91" s="27" customFormat="1" hidden="1"/>
    <row r="92" s="27" customFormat="1" hidden="1"/>
    <row r="93" s="27" customFormat="1" hidden="1"/>
    <row r="94" s="27" customFormat="1" hidden="1"/>
    <row r="95" s="27" customFormat="1" hidden="1"/>
    <row r="96" s="27" customFormat="1" hidden="1"/>
    <row r="97" s="27" customFormat="1" hidden="1"/>
    <row r="98" s="27" customFormat="1" hidden="1"/>
    <row r="99" s="27" customFormat="1" hidden="1"/>
    <row r="100" s="27" customFormat="1" hidden="1"/>
    <row r="101" s="27" customFormat="1" hidden="1"/>
    <row r="102" s="27" customFormat="1" hidden="1"/>
    <row r="103" s="27" customFormat="1" hidden="1"/>
    <row r="104" s="27" customFormat="1" hidden="1"/>
    <row r="105" s="27" customFormat="1" hidden="1"/>
    <row r="106" s="27" customFormat="1" hidden="1"/>
    <row r="107" s="27" customFormat="1" hidden="1"/>
    <row r="108" s="27" customFormat="1" hidden="1"/>
    <row r="109" s="27" customFormat="1" hidden="1"/>
    <row r="110" s="27" customFormat="1" hidden="1"/>
    <row r="111" s="27" customFormat="1" hidden="1"/>
    <row r="112" s="27" customFormat="1" hidden="1"/>
    <row r="113" spans="2:5" s="27" customFormat="1" hidden="1">
      <c r="C113" s="28"/>
      <c r="D113" s="28"/>
      <c r="E113" s="28"/>
    </row>
    <row r="114" spans="2:5" s="27" customFormat="1" hidden="1">
      <c r="C114" s="28"/>
      <c r="D114" s="28"/>
      <c r="E114" s="28"/>
    </row>
    <row r="115" spans="2:5" s="27" customFormat="1" hidden="1">
      <c r="C115" s="28"/>
      <c r="D115" s="28"/>
      <c r="E115" s="28"/>
    </row>
    <row r="116" spans="2:5" s="27" customFormat="1" hidden="1">
      <c r="C116" s="28"/>
      <c r="D116" s="28"/>
      <c r="E116" s="28"/>
    </row>
    <row r="117" spans="2:5" s="27" customFormat="1" hidden="1">
      <c r="C117" s="28"/>
      <c r="D117" s="28"/>
      <c r="E117" s="28"/>
    </row>
    <row r="118" spans="2:5" s="27" customFormat="1" hidden="1">
      <c r="C118" s="28"/>
      <c r="D118" s="28"/>
      <c r="E118" s="28"/>
    </row>
    <row r="119" spans="2:5" s="27" customFormat="1" hidden="1">
      <c r="C119" s="28"/>
      <c r="D119" s="28"/>
      <c r="E119" s="28"/>
    </row>
    <row r="120" spans="2:5" s="27" customFormat="1" hidden="1">
      <c r="C120" s="28"/>
      <c r="D120" s="28"/>
      <c r="E120" s="28"/>
    </row>
    <row r="121" spans="2:5" s="27" customFormat="1" hidden="1">
      <c r="C121" s="28"/>
      <c r="D121" s="28"/>
      <c r="E121" s="42"/>
    </row>
    <row r="122" spans="2:5" s="27" customFormat="1" hidden="1">
      <c r="C122" s="28"/>
      <c r="D122" s="28"/>
      <c r="E122" s="28"/>
    </row>
    <row r="123" spans="2:5" s="27" customFormat="1" hidden="1">
      <c r="C123" s="28"/>
      <c r="D123" s="28"/>
      <c r="E123" s="28"/>
    </row>
    <row r="124" spans="2:5" s="27" customFormat="1" hidden="1">
      <c r="C124" s="28"/>
      <c r="D124" s="28"/>
      <c r="E124" s="28"/>
    </row>
    <row r="125" spans="2:5" s="27" customFormat="1" hidden="1">
      <c r="C125" s="28"/>
      <c r="D125" s="28"/>
      <c r="E125" s="28"/>
    </row>
    <row r="126" spans="2:5" s="27" customFormat="1" hidden="1">
      <c r="B126" s="30" t="s">
        <v>79</v>
      </c>
      <c r="C126" s="28"/>
      <c r="D126" s="28"/>
      <c r="E126" s="28"/>
    </row>
    <row r="127" spans="2:5" s="27" customFormat="1" hidden="1">
      <c r="B127" s="41">
        <f>'input Data Koperasi'!D8</f>
        <v>42400</v>
      </c>
      <c r="C127" s="28"/>
      <c r="D127" s="28"/>
      <c r="E127" s="28"/>
    </row>
    <row r="128" spans="2:5" s="27" customFormat="1" hidden="1">
      <c r="C128" s="28"/>
      <c r="D128" s="28"/>
      <c r="E128" s="28"/>
    </row>
    <row r="129" spans="2:3" s="27" customFormat="1" hidden="1">
      <c r="B129" s="27" t="str">
        <f>B126&amp;""&amp;TEXT(B127,"dd mmmm yyyy")</f>
        <v>Periode 31 Januari 2016</v>
      </c>
      <c r="C129" s="28"/>
    </row>
    <row r="130" spans="2:3" s="27" customFormat="1" hidden="1">
      <c r="C130" s="28"/>
    </row>
    <row r="131" spans="2:3" s="27" customFormat="1" hidden="1">
      <c r="C131" s="28"/>
    </row>
    <row r="132" spans="2:3" s="27" customFormat="1" hidden="1">
      <c r="C132" s="28"/>
    </row>
    <row r="133" spans="2:3" s="27" customFormat="1" hidden="1">
      <c r="C133" s="28"/>
    </row>
    <row r="134" spans="2:3" s="27" customFormat="1" hidden="1">
      <c r="C134" s="28"/>
    </row>
    <row r="135" spans="2:3" s="27" customFormat="1" hidden="1">
      <c r="B135" s="30" t="s">
        <v>124</v>
      </c>
      <c r="C135" s="28"/>
    </row>
    <row r="136" spans="2:3" s="27" customFormat="1" hidden="1">
      <c r="C136" s="28"/>
    </row>
    <row r="137" spans="2:3" s="27" customFormat="1" hidden="1">
      <c r="B137" s="27" t="str">
        <f>B135&amp;'input Data Koperasi'!D6</f>
        <v>Pengurus Koperasi KOPERASI SAKINAH KOTA BENGKULU</v>
      </c>
      <c r="C137" s="28"/>
    </row>
    <row r="138" spans="2:3" s="27" customFormat="1" hidden="1">
      <c r="C138" s="28"/>
    </row>
    <row r="139" spans="2:3" s="27" customFormat="1" hidden="1">
      <c r="C139" s="28"/>
    </row>
    <row r="140" spans="2:3" s="27" customFormat="1" hidden="1">
      <c r="B140" s="30" t="s">
        <v>80</v>
      </c>
      <c r="C140" s="43">
        <f>'input Data Koperasi'!D9</f>
        <v>42405</v>
      </c>
    </row>
    <row r="141" spans="2:3" s="27" customFormat="1" hidden="1">
      <c r="C141" s="28"/>
    </row>
    <row r="142" spans="2:3" s="27" customFormat="1" hidden="1">
      <c r="B142" s="27" t="str">
        <f>B140&amp;""&amp;TEXT(C140,"dd mmmm yyyy")</f>
        <v>Bengkulu 05 Februari 2016</v>
      </c>
      <c r="C142" s="28"/>
    </row>
    <row r="143" spans="2:3" s="27" customFormat="1" hidden="1">
      <c r="C143" s="28"/>
    </row>
    <row r="144" spans="2:3" s="27" customFormat="1" hidden="1">
      <c r="C144" s="28"/>
    </row>
    <row r="145" spans="2:4" s="27" customFormat="1" hidden="1">
      <c r="C145" s="28"/>
      <c r="D145" s="28"/>
    </row>
    <row r="146" spans="2:4" s="27" customFormat="1" hidden="1">
      <c r="C146" s="28"/>
      <c r="D146" s="28"/>
    </row>
    <row r="147" spans="2:4" s="27" customFormat="1" hidden="1">
      <c r="B147" s="30" t="s">
        <v>86</v>
      </c>
      <c r="C147" s="28" t="str">
        <f>'input Data Koperasi'!D7</f>
        <v>BAJAK</v>
      </c>
      <c r="D147" s="28" t="str">
        <f>B147&amp;C147</f>
        <v>Lurah  BAJAK</v>
      </c>
    </row>
    <row r="148" spans="2:4" s="27" customFormat="1" hidden="1">
      <c r="C148" s="28"/>
      <c r="D148" s="28"/>
    </row>
    <row r="149" spans="2:4" s="27" customFormat="1" hidden="1">
      <c r="C149" s="28"/>
      <c r="D149" s="28"/>
    </row>
    <row r="150" spans="2:4" s="27" customFormat="1" hidden="1">
      <c r="C150" s="28"/>
      <c r="D150" s="28"/>
    </row>
    <row r="151" spans="2:4" s="27" customFormat="1" hidden="1">
      <c r="B151" s="30" t="s">
        <v>88</v>
      </c>
      <c r="C151" s="28" t="str">
        <f>'input Data Koperasi'!D20</f>
        <v>195908071981011004:</v>
      </c>
      <c r="D151" s="28" t="str">
        <f>B151&amp;C151</f>
        <v>NIP. 195908071981011004:</v>
      </c>
    </row>
    <row r="152" spans="2:4" s="27" customFormat="1" hidden="1">
      <c r="C152" s="28"/>
      <c r="D152" s="28"/>
    </row>
    <row r="153" spans="2:4" s="27" customFormat="1" hidden="1">
      <c r="C153" s="28"/>
      <c r="D153" s="28"/>
    </row>
    <row r="154" spans="2:4" s="27" customFormat="1" hidden="1">
      <c r="B154" s="30" t="s">
        <v>89</v>
      </c>
      <c r="C154" s="28" t="str">
        <f>'input Data Koperasi'!D7</f>
        <v>BAJAK</v>
      </c>
      <c r="D154" s="28" t="str">
        <f>B154&amp;C154</f>
        <v>Faskel. BAJAK</v>
      </c>
    </row>
    <row r="155" spans="2:4" s="27" customFormat="1" hidden="1">
      <c r="C155" s="28"/>
      <c r="D155" s="28"/>
    </row>
    <row r="156" spans="2:4" s="27" customFormat="1" hidden="1">
      <c r="C156" s="28"/>
      <c r="D156" s="28"/>
    </row>
    <row r="157" spans="2:4" s="27" customFormat="1" hidden="1">
      <c r="B157" s="30" t="s">
        <v>91</v>
      </c>
      <c r="C157" s="43">
        <f>'input Data Koperasi'!D8</f>
        <v>42400</v>
      </c>
      <c r="D157" s="28"/>
    </row>
    <row r="158" spans="2:4" s="27" customFormat="1" hidden="1">
      <c r="C158" s="28"/>
      <c r="D158" s="28"/>
    </row>
    <row r="159" spans="2:4" s="27" customFormat="1" hidden="1">
      <c r="C159" s="28" t="str">
        <f>B157&amp;""&amp;TEXT(C157,"dd mmmm yyyy")</f>
        <v>Sisa Kas Tunai 31 Januari 2016</v>
      </c>
      <c r="D159" s="28"/>
    </row>
    <row r="160" spans="2:4" s="27" customFormat="1" hidden="1">
      <c r="C160" s="28"/>
      <c r="D160" s="28"/>
    </row>
    <row r="161" spans="2:3" s="27" customFormat="1" hidden="1">
      <c r="B161" s="30" t="s">
        <v>90</v>
      </c>
      <c r="C161" s="43">
        <f>'input Data Koperasi'!D8</f>
        <v>42400</v>
      </c>
    </row>
    <row r="162" spans="2:3" s="27" customFormat="1" hidden="1">
      <c r="C162" s="28"/>
    </row>
    <row r="163" spans="2:3" s="27" customFormat="1" hidden="1">
      <c r="C163" s="28" t="str">
        <f>B161&amp;""&amp;TEXT(C161,"dd mmmm yyyy")</f>
        <v>Saldo Akhir Bank 31 Januari 2016</v>
      </c>
    </row>
    <row r="164" spans="2:3" s="27" customFormat="1" hidden="1">
      <c r="C164" s="28"/>
    </row>
    <row r="165" spans="2:3" s="27" customFormat="1" hidden="1">
      <c r="B165" s="30" t="s">
        <v>122</v>
      </c>
      <c r="C165" s="43">
        <f>'input Data Koperasi'!D8</f>
        <v>42400</v>
      </c>
    </row>
    <row r="166" spans="2:3" s="27" customFormat="1" hidden="1">
      <c r="C166" s="28" t="str">
        <f>B165&amp;""&amp;TEXT(C165,"mmmm yyyy")</f>
        <v>Pendapatan Bersih Januari 2016</v>
      </c>
    </row>
    <row r="167" spans="2:3" s="27" customFormat="1" hidden="1">
      <c r="C167" s="28"/>
    </row>
    <row r="168" spans="2:3" s="27" customFormat="1" hidden="1">
      <c r="C168" s="28"/>
    </row>
    <row r="169" spans="2:3" s="27" customFormat="1" hidden="1">
      <c r="B169" s="30" t="s">
        <v>121</v>
      </c>
      <c r="C169" s="43">
        <f>'input Data Koperasi'!D8</f>
        <v>42400</v>
      </c>
    </row>
    <row r="170" spans="2:3" s="27" customFormat="1" hidden="1">
      <c r="C170" s="28" t="str">
        <f>B169&amp;""&amp;TEXT(C169,"mmmm yyyy")</f>
        <v>Saldo Akhir Ekuitas Januari 2016</v>
      </c>
    </row>
    <row r="171" spans="2:3" s="27" customFormat="1">
      <c r="C171" s="28"/>
    </row>
    <row r="172" spans="2:3" s="27" customFormat="1">
      <c r="C172" s="28"/>
    </row>
    <row r="173" spans="2:3" s="27" customFormat="1">
      <c r="C173" s="28"/>
    </row>
  </sheetData>
  <sheetProtection selectLockedCells="1"/>
  <mergeCells count="11">
    <mergeCell ref="C71:D71"/>
    <mergeCell ref="B5:D5"/>
    <mergeCell ref="B2:D2"/>
    <mergeCell ref="B3:D3"/>
    <mergeCell ref="B4:D4"/>
    <mergeCell ref="C66:D66"/>
    <mergeCell ref="C57:D57"/>
    <mergeCell ref="B60:D60"/>
    <mergeCell ref="B26:C26"/>
    <mergeCell ref="B8:C8"/>
    <mergeCell ref="B25:C25"/>
  </mergeCells>
  <phoneticPr fontId="0" type="noConversion"/>
  <printOptions horizontalCentered="1"/>
  <pageMargins left="0.83" right="0.11811023622047245" top="0.41" bottom="0.23622047244094491" header="0.38" footer="0.23622047244094491"/>
  <pageSetup paperSize="9" orientation="portrait" horizontalDpi="4294967293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L58"/>
  <sheetViews>
    <sheetView showGridLines="0" zoomScale="80" zoomScaleNormal="80" zoomScaleSheetLayoutView="90" workbookViewId="0">
      <pane ySplit="5" topLeftCell="A6" activePane="bottomLeft" state="frozen"/>
      <selection activeCell="E17" sqref="E17"/>
      <selection pane="bottomLeft" activeCell="B21" sqref="B21"/>
    </sheetView>
  </sheetViews>
  <sheetFormatPr defaultColWidth="0" defaultRowHeight="12.75" zeroHeight="1"/>
  <cols>
    <col min="1" max="1" width="3.7109375" style="11" customWidth="1"/>
    <col min="2" max="2" width="48.28515625" style="11" customWidth="1"/>
    <col min="3" max="3" width="24.28515625" style="11" customWidth="1"/>
    <col min="4" max="4" width="24.5703125" style="11" customWidth="1"/>
    <col min="5" max="5" width="2.28515625" style="11" customWidth="1"/>
    <col min="6" max="6" width="17.85546875" style="11" hidden="1" customWidth="1"/>
    <col min="7" max="16384" width="0" style="11" hidden="1"/>
  </cols>
  <sheetData>
    <row r="1" spans="1:38" s="20" customFormat="1" ht="15"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</row>
    <row r="2" spans="1:38" s="20" customFormat="1" ht="20.25">
      <c r="A2" s="556" t="s">
        <v>60</v>
      </c>
      <c r="B2" s="557"/>
      <c r="C2" s="557"/>
      <c r="D2" s="558"/>
      <c r="E2" s="31"/>
      <c r="F2" s="31"/>
      <c r="G2" s="31"/>
      <c r="H2" s="31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</row>
    <row r="3" spans="1:38" s="20" customFormat="1" ht="20.25">
      <c r="A3" s="559" t="s">
        <v>153</v>
      </c>
      <c r="B3" s="560"/>
      <c r="C3" s="560"/>
      <c r="D3" s="561"/>
      <c r="E3" s="32"/>
      <c r="F3" s="32"/>
      <c r="G3" s="32"/>
      <c r="H3" s="3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</row>
    <row r="4" spans="1:38" s="20" customFormat="1" ht="20.25">
      <c r="A4" s="559" t="s">
        <v>3</v>
      </c>
      <c r="B4" s="560"/>
      <c r="C4" s="560"/>
      <c r="D4" s="561"/>
      <c r="E4" s="36"/>
      <c r="F4" s="36"/>
      <c r="G4" s="36"/>
      <c r="H4" s="36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</row>
    <row r="5" spans="1:38" s="20" customFormat="1" ht="15.75">
      <c r="A5" s="258"/>
      <c r="B5" s="578" t="str">
        <f>'Arus Kas'!B5:D5</f>
        <v>Periode 31 Desember 2021</v>
      </c>
      <c r="C5" s="578"/>
      <c r="D5" s="579"/>
      <c r="E5" s="31"/>
      <c r="F5" s="31"/>
      <c r="G5" s="31"/>
      <c r="H5" s="31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</row>
    <row r="6" spans="1:38" s="20" customFormat="1" ht="15">
      <c r="A6" s="13"/>
      <c r="D6" s="175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</row>
    <row r="7" spans="1:38" s="20" customFormat="1" ht="15" hidden="1">
      <c r="A7" s="13"/>
      <c r="D7" s="175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</row>
    <row r="8" spans="1:38" s="172" customFormat="1" ht="15.75">
      <c r="A8" s="259"/>
      <c r="B8" s="260" t="s">
        <v>41</v>
      </c>
      <c r="C8" s="260"/>
      <c r="D8" s="261" t="s">
        <v>14</v>
      </c>
      <c r="E8" s="239"/>
      <c r="F8" s="171"/>
      <c r="G8" s="171"/>
      <c r="H8" s="171"/>
      <c r="I8" s="171"/>
      <c r="J8" s="171"/>
      <c r="K8" s="171"/>
      <c r="L8" s="171"/>
      <c r="M8" s="171"/>
      <c r="N8" s="171"/>
      <c r="O8" s="171"/>
      <c r="P8" s="171"/>
      <c r="Q8" s="171"/>
      <c r="R8" s="171"/>
      <c r="S8" s="171"/>
      <c r="T8" s="171"/>
      <c r="U8" s="171"/>
      <c r="V8" s="171"/>
      <c r="W8" s="171"/>
      <c r="X8" s="171"/>
      <c r="Y8" s="171"/>
      <c r="Z8" s="171"/>
      <c r="AA8" s="171"/>
      <c r="AB8" s="171"/>
      <c r="AC8" s="171"/>
      <c r="AD8" s="171"/>
      <c r="AE8" s="171"/>
      <c r="AF8" s="171"/>
      <c r="AG8" s="171"/>
      <c r="AH8" s="171"/>
      <c r="AI8" s="171"/>
      <c r="AJ8" s="171"/>
      <c r="AK8" s="171"/>
      <c r="AL8" s="171"/>
    </row>
    <row r="9" spans="1:38" s="20" customFormat="1" ht="15">
      <c r="A9" s="179"/>
      <c r="D9" s="175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</row>
    <row r="10" spans="1:38" s="20" customFormat="1" ht="18">
      <c r="A10" s="180" t="s">
        <v>1</v>
      </c>
      <c r="B10" s="232" t="s">
        <v>143</v>
      </c>
      <c r="C10" s="23"/>
      <c r="D10" s="175"/>
      <c r="E10" s="26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</row>
    <row r="11" spans="1:38" s="20" customFormat="1" ht="15.75">
      <c r="A11" s="181"/>
      <c r="B11" s="283" t="s">
        <v>46</v>
      </c>
      <c r="C11" s="284">
        <v>8420000</v>
      </c>
      <c r="D11" s="176"/>
      <c r="E11" s="26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</row>
    <row r="12" spans="1:38" s="20" customFormat="1" ht="15.75">
      <c r="A12" s="181"/>
      <c r="B12" s="285" t="s">
        <v>195</v>
      </c>
      <c r="C12" s="191">
        <v>830000</v>
      </c>
      <c r="D12" s="176"/>
      <c r="E12" s="26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</row>
    <row r="13" spans="1:38" s="20" customFormat="1" ht="15.75">
      <c r="A13" s="181"/>
      <c r="B13" s="371" t="s">
        <v>73</v>
      </c>
      <c r="C13" s="191">
        <v>115510</v>
      </c>
      <c r="D13" s="176"/>
      <c r="E13" s="26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</row>
    <row r="14" spans="1:38" s="20" customFormat="1" ht="15.75" hidden="1">
      <c r="A14" s="181"/>
      <c r="B14" s="164"/>
      <c r="C14" s="165"/>
      <c r="D14" s="176"/>
      <c r="E14" s="26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</row>
    <row r="15" spans="1:38" s="20" customFormat="1" ht="15.75" hidden="1">
      <c r="A15" s="181"/>
      <c r="C15" s="163"/>
      <c r="D15" s="176"/>
      <c r="E15" s="26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</row>
    <row r="16" spans="1:38" s="20" customFormat="1" ht="15" hidden="1">
      <c r="A16" s="182"/>
      <c r="C16" s="163"/>
      <c r="D16" s="176"/>
      <c r="E16" s="26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</row>
    <row r="17" spans="1:38" s="20" customFormat="1" ht="15">
      <c r="A17" s="182"/>
      <c r="B17" s="21"/>
      <c r="C17" s="163"/>
      <c r="D17" s="176"/>
      <c r="E17" s="26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</row>
    <row r="18" spans="1:38" s="7" customFormat="1" ht="18">
      <c r="A18" s="183"/>
      <c r="B18" s="570"/>
      <c r="C18" s="570"/>
      <c r="D18" s="262">
        <f>SUM(C11:C16)</f>
        <v>9365510</v>
      </c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</row>
    <row r="19" spans="1:38" s="20" customFormat="1" ht="15">
      <c r="A19" s="182"/>
      <c r="B19" s="166"/>
      <c r="C19" s="163"/>
      <c r="D19" s="176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</row>
    <row r="20" spans="1:38" s="20" customFormat="1" ht="18">
      <c r="A20" s="180" t="s">
        <v>2</v>
      </c>
      <c r="B20" s="177" t="s">
        <v>47</v>
      </c>
      <c r="C20" s="163"/>
      <c r="D20" s="176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</row>
    <row r="21" spans="1:38" s="20" customFormat="1" ht="15.75">
      <c r="A21" s="181"/>
      <c r="B21" s="178" t="str">
        <f>'Arus Kas'!B34</f>
        <v>Biaya DD</v>
      </c>
      <c r="C21" s="192">
        <v>100000</v>
      </c>
      <c r="D21" s="176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</row>
    <row r="22" spans="1:38" s="20" customFormat="1" ht="15.75">
      <c r="A22" s="181"/>
      <c r="B22" s="178" t="str">
        <f>'Arus Kas'!B35</f>
        <v xml:space="preserve">Biaya Print, Photo copy dan ATK </v>
      </c>
      <c r="C22" s="192">
        <v>200000</v>
      </c>
      <c r="D22" s="176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</row>
    <row r="23" spans="1:38" s="20" customFormat="1" ht="15.75" hidden="1">
      <c r="A23" s="181"/>
      <c r="B23" s="178" t="str">
        <f>'Arus Kas'!B47</f>
        <v>Biaya ...</v>
      </c>
      <c r="C23" s="192">
        <v>220000</v>
      </c>
      <c r="D23" s="176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</row>
    <row r="24" spans="1:38" s="20" customFormat="1" ht="15.75" hidden="1">
      <c r="A24" s="181"/>
      <c r="B24" s="178" t="str">
        <f>'Arus Kas'!B48</f>
        <v>biaya...</v>
      </c>
      <c r="C24" s="192">
        <v>220000</v>
      </c>
      <c r="D24" s="176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</row>
    <row r="25" spans="1:38" s="20" customFormat="1" ht="15.75" hidden="1">
      <c r="A25" s="181"/>
      <c r="B25" s="178" t="e">
        <f>#REF!</f>
        <v>#REF!</v>
      </c>
      <c r="C25" s="192">
        <v>220000</v>
      </c>
      <c r="D25" s="176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</row>
    <row r="26" spans="1:38" s="20" customFormat="1" ht="15" hidden="1">
      <c r="A26" s="182"/>
      <c r="B26" s="178" t="e">
        <f>#REF!</f>
        <v>#REF!</v>
      </c>
      <c r="C26" s="192">
        <v>220000</v>
      </c>
      <c r="D26" s="176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</row>
    <row r="27" spans="1:38" s="20" customFormat="1" ht="15">
      <c r="A27" s="182"/>
      <c r="B27" s="231" t="s">
        <v>142</v>
      </c>
      <c r="C27" s="192">
        <v>0</v>
      </c>
      <c r="D27" s="176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</row>
    <row r="28" spans="1:38" s="20" customFormat="1" ht="15">
      <c r="A28" s="182"/>
      <c r="B28" s="231" t="s">
        <v>140</v>
      </c>
      <c r="C28" s="192">
        <v>700000</v>
      </c>
      <c r="D28" s="176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</row>
    <row r="29" spans="1:38" s="20" customFormat="1" ht="15">
      <c r="A29" s="182"/>
      <c r="B29" s="167"/>
      <c r="C29" s="230"/>
      <c r="D29" s="176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</row>
    <row r="30" spans="1:38" s="7" customFormat="1" ht="18">
      <c r="A30" s="183"/>
      <c r="B30" s="570" t="s">
        <v>48</v>
      </c>
      <c r="C30" s="570"/>
      <c r="D30" s="263">
        <f>(C21+C22+C28)</f>
        <v>1000000</v>
      </c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</row>
    <row r="31" spans="1:38" s="20" customFormat="1" ht="15">
      <c r="A31" s="182"/>
      <c r="B31" s="21"/>
      <c r="C31" s="163"/>
      <c r="D31" s="176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</row>
    <row r="32" spans="1:38" s="20" customFormat="1" ht="15">
      <c r="A32" s="184"/>
      <c r="B32" s="21"/>
      <c r="C32" s="163"/>
      <c r="D32" s="176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</row>
    <row r="33" spans="1:38" s="174" customFormat="1" ht="18.75" thickBot="1">
      <c r="A33" s="571" t="s">
        <v>154</v>
      </c>
      <c r="B33" s="572"/>
      <c r="C33" s="572"/>
      <c r="D33" s="264">
        <f>D18-D30</f>
        <v>8365510</v>
      </c>
      <c r="E33" s="240"/>
      <c r="F33" s="173"/>
      <c r="G33" s="173"/>
      <c r="H33" s="173"/>
      <c r="I33" s="173"/>
      <c r="J33" s="173"/>
      <c r="K33" s="173"/>
      <c r="L33" s="173"/>
      <c r="M33" s="173"/>
      <c r="N33" s="173"/>
      <c r="O33" s="173"/>
      <c r="P33" s="173"/>
      <c r="Q33" s="173"/>
      <c r="R33" s="173"/>
      <c r="S33" s="173"/>
      <c r="T33" s="173"/>
      <c r="U33" s="173"/>
      <c r="V33" s="173"/>
      <c r="W33" s="173"/>
      <c r="X33" s="173"/>
      <c r="Y33" s="173"/>
      <c r="Z33" s="173"/>
      <c r="AA33" s="173"/>
      <c r="AB33" s="173"/>
      <c r="AC33" s="173"/>
      <c r="AD33" s="173"/>
      <c r="AE33" s="173"/>
      <c r="AF33" s="173"/>
      <c r="AG33" s="173"/>
      <c r="AH33" s="173"/>
      <c r="AI33" s="173"/>
      <c r="AJ33" s="173"/>
      <c r="AK33" s="173"/>
      <c r="AL33" s="173"/>
    </row>
    <row r="34" spans="1:38" s="20" customFormat="1" ht="15.75" thickTop="1">
      <c r="C34" s="44"/>
      <c r="D34" s="35"/>
      <c r="E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</row>
    <row r="35" spans="1:38" s="20" customFormat="1" ht="15" hidden="1">
      <c r="C35" s="44"/>
      <c r="D35" s="35"/>
      <c r="E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</row>
    <row r="36" spans="1:38" s="20" customFormat="1" ht="15" hidden="1"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</row>
    <row r="37" spans="1:38" s="20" customFormat="1" ht="15">
      <c r="C37" s="576" t="str">
        <f>'Arus Kas'!C57:D57</f>
        <v>Bengkulu   31  Desember  2021</v>
      </c>
      <c r="D37" s="577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</row>
    <row r="38" spans="1:38" s="20" customFormat="1" ht="15">
      <c r="C38" s="168"/>
      <c r="D38" s="168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</row>
    <row r="39" spans="1:38" ht="20.25" customHeight="1">
      <c r="A39" s="575" t="s">
        <v>155</v>
      </c>
      <c r="B39" s="575"/>
      <c r="C39" s="575"/>
      <c r="D39" s="575"/>
      <c r="E39" s="169"/>
    </row>
    <row r="40" spans="1:38" ht="15.75">
      <c r="A40" s="7"/>
      <c r="B40" s="7"/>
      <c r="C40" s="7"/>
      <c r="D40" s="7"/>
      <c r="E40" s="169"/>
    </row>
    <row r="41" spans="1:38" ht="15.75">
      <c r="A41" s="7"/>
      <c r="B41" s="162"/>
      <c r="C41" s="162"/>
      <c r="D41" s="162"/>
    </row>
    <row r="42" spans="1:38" ht="15.75">
      <c r="A42" s="7"/>
      <c r="B42" s="170" t="str">
        <f>'Arus Kas'!B66</f>
        <v>Bendahara</v>
      </c>
      <c r="C42" s="573" t="str">
        <f>'Arus Kas'!C66:D66</f>
        <v>Ke t u a</v>
      </c>
      <c r="D42" s="574"/>
    </row>
    <row r="43" spans="1:38" ht="15.75">
      <c r="A43" s="7"/>
      <c r="B43" s="170"/>
      <c r="C43" s="170"/>
      <c r="D43" s="170"/>
    </row>
    <row r="44" spans="1:38" ht="15.75">
      <c r="A44" s="7"/>
      <c r="B44" s="170"/>
      <c r="C44" s="170"/>
      <c r="D44" s="170"/>
    </row>
    <row r="45" spans="1:38" ht="15.75" hidden="1">
      <c r="A45" s="7"/>
      <c r="B45" s="170"/>
      <c r="C45" s="170"/>
      <c r="D45" s="170"/>
    </row>
    <row r="46" spans="1:38" ht="15.75">
      <c r="A46" s="7"/>
      <c r="B46" s="170"/>
      <c r="C46" s="170"/>
      <c r="D46" s="170"/>
    </row>
    <row r="47" spans="1:38" ht="15.75">
      <c r="A47" s="7"/>
      <c r="B47" s="170"/>
      <c r="C47" s="170"/>
      <c r="D47" s="170"/>
    </row>
    <row r="48" spans="1:38" ht="15.75">
      <c r="A48" s="7"/>
      <c r="B48" s="170" t="str">
        <f>'Arus Kas'!B71</f>
        <v>NONIE AFRIANTY</v>
      </c>
      <c r="C48" s="573" t="str">
        <f>'Arus Kas'!C71:D71</f>
        <v>AIDIL FITRI</v>
      </c>
      <c r="D48" s="574"/>
    </row>
    <row r="49"/>
    <row r="50"/>
    <row r="51"/>
    <row r="52"/>
    <row r="53"/>
    <row r="54"/>
    <row r="55"/>
    <row r="56"/>
    <row r="57"/>
    <row r="58"/>
  </sheetData>
  <sheetProtection selectLockedCells="1"/>
  <mergeCells count="11">
    <mergeCell ref="B30:C30"/>
    <mergeCell ref="A33:C33"/>
    <mergeCell ref="C42:D42"/>
    <mergeCell ref="C48:D48"/>
    <mergeCell ref="A2:D2"/>
    <mergeCell ref="A39:D39"/>
    <mergeCell ref="C37:D37"/>
    <mergeCell ref="A3:D3"/>
    <mergeCell ref="A4:D4"/>
    <mergeCell ref="B18:C18"/>
    <mergeCell ref="B5:D5"/>
  </mergeCells>
  <phoneticPr fontId="0" type="noConversion"/>
  <printOptions horizontalCentered="1"/>
  <pageMargins left="0.67" right="0.11811023622047245" top="0.65" bottom="0.39370078740157483" header="0.19" footer="0.51181102362204722"/>
  <pageSetup paperSize="9" scale="90" orientation="portrait" horizontalDpi="4294967292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48"/>
  <sheetViews>
    <sheetView topLeftCell="A8" zoomScale="110" zoomScaleNormal="110" workbookViewId="0">
      <selection activeCell="D25" sqref="D25"/>
    </sheetView>
  </sheetViews>
  <sheetFormatPr defaultColWidth="8.7109375" defaultRowHeight="15" customHeight="1"/>
  <cols>
    <col min="1" max="1" width="2.7109375" style="479" customWidth="1"/>
    <col min="2" max="2" width="4.7109375" style="481" customWidth="1"/>
    <col min="3" max="3" width="24.28515625" style="479" customWidth="1"/>
    <col min="4" max="5" width="15.7109375" style="479" customWidth="1"/>
    <col min="6" max="6" width="13.7109375" style="479" customWidth="1"/>
    <col min="7" max="7" width="17.7109375" style="479" customWidth="1"/>
    <col min="8" max="8" width="1.7109375" style="479" customWidth="1"/>
    <col min="9" max="9" width="8.7109375" style="479"/>
    <col min="10" max="10" width="15" style="479" customWidth="1"/>
    <col min="11" max="11" width="10.28515625" style="479" bestFit="1" customWidth="1"/>
    <col min="12" max="12" width="8.7109375" style="479"/>
    <col min="13" max="13" width="18" style="479" customWidth="1"/>
    <col min="14" max="15" width="8.7109375" style="479"/>
    <col min="16" max="16" width="14.28515625" style="480" bestFit="1" customWidth="1"/>
    <col min="17" max="256" width="8.7109375" style="479"/>
    <col min="257" max="257" width="2.7109375" style="479" customWidth="1"/>
    <col min="258" max="258" width="4.7109375" style="479" customWidth="1"/>
    <col min="259" max="259" width="22.5703125" style="479" customWidth="1"/>
    <col min="260" max="261" width="15.7109375" style="479" customWidth="1"/>
    <col min="262" max="262" width="13.7109375" style="479" customWidth="1"/>
    <col min="263" max="263" width="17.7109375" style="479" customWidth="1"/>
    <col min="264" max="264" width="1.7109375" style="479" customWidth="1"/>
    <col min="265" max="266" width="8.7109375" style="479"/>
    <col min="267" max="267" width="10.28515625" style="479" bestFit="1" customWidth="1"/>
    <col min="268" max="512" width="8.7109375" style="479"/>
    <col min="513" max="513" width="2.7109375" style="479" customWidth="1"/>
    <col min="514" max="514" width="4.7109375" style="479" customWidth="1"/>
    <col min="515" max="515" width="22.5703125" style="479" customWidth="1"/>
    <col min="516" max="517" width="15.7109375" style="479" customWidth="1"/>
    <col min="518" max="518" width="13.7109375" style="479" customWidth="1"/>
    <col min="519" max="519" width="17.7109375" style="479" customWidth="1"/>
    <col min="520" max="520" width="1.7109375" style="479" customWidth="1"/>
    <col min="521" max="522" width="8.7109375" style="479"/>
    <col min="523" max="523" width="10.28515625" style="479" bestFit="1" customWidth="1"/>
    <col min="524" max="768" width="8.7109375" style="479"/>
    <col min="769" max="769" width="2.7109375" style="479" customWidth="1"/>
    <col min="770" max="770" width="4.7109375" style="479" customWidth="1"/>
    <col min="771" max="771" width="22.5703125" style="479" customWidth="1"/>
    <col min="772" max="773" width="15.7109375" style="479" customWidth="1"/>
    <col min="774" max="774" width="13.7109375" style="479" customWidth="1"/>
    <col min="775" max="775" width="17.7109375" style="479" customWidth="1"/>
    <col min="776" max="776" width="1.7109375" style="479" customWidth="1"/>
    <col min="777" max="778" width="8.7109375" style="479"/>
    <col min="779" max="779" width="10.28515625" style="479" bestFit="1" customWidth="1"/>
    <col min="780" max="1024" width="8.7109375" style="479"/>
    <col min="1025" max="1025" width="2.7109375" style="479" customWidth="1"/>
    <col min="1026" max="1026" width="4.7109375" style="479" customWidth="1"/>
    <col min="1027" max="1027" width="22.5703125" style="479" customWidth="1"/>
    <col min="1028" max="1029" width="15.7109375" style="479" customWidth="1"/>
    <col min="1030" max="1030" width="13.7109375" style="479" customWidth="1"/>
    <col min="1031" max="1031" width="17.7109375" style="479" customWidth="1"/>
    <col min="1032" max="1032" width="1.7109375" style="479" customWidth="1"/>
    <col min="1033" max="1034" width="8.7109375" style="479"/>
    <col min="1035" max="1035" width="10.28515625" style="479" bestFit="1" customWidth="1"/>
    <col min="1036" max="1280" width="8.7109375" style="479"/>
    <col min="1281" max="1281" width="2.7109375" style="479" customWidth="1"/>
    <col min="1282" max="1282" width="4.7109375" style="479" customWidth="1"/>
    <col min="1283" max="1283" width="22.5703125" style="479" customWidth="1"/>
    <col min="1284" max="1285" width="15.7109375" style="479" customWidth="1"/>
    <col min="1286" max="1286" width="13.7109375" style="479" customWidth="1"/>
    <col min="1287" max="1287" width="17.7109375" style="479" customWidth="1"/>
    <col min="1288" max="1288" width="1.7109375" style="479" customWidth="1"/>
    <col min="1289" max="1290" width="8.7109375" style="479"/>
    <col min="1291" max="1291" width="10.28515625" style="479" bestFit="1" customWidth="1"/>
    <col min="1292" max="1536" width="8.7109375" style="479"/>
    <col min="1537" max="1537" width="2.7109375" style="479" customWidth="1"/>
    <col min="1538" max="1538" width="4.7109375" style="479" customWidth="1"/>
    <col min="1539" max="1539" width="22.5703125" style="479" customWidth="1"/>
    <col min="1540" max="1541" width="15.7109375" style="479" customWidth="1"/>
    <col min="1542" max="1542" width="13.7109375" style="479" customWidth="1"/>
    <col min="1543" max="1543" width="17.7109375" style="479" customWidth="1"/>
    <col min="1544" max="1544" width="1.7109375" style="479" customWidth="1"/>
    <col min="1545" max="1546" width="8.7109375" style="479"/>
    <col min="1547" max="1547" width="10.28515625" style="479" bestFit="1" customWidth="1"/>
    <col min="1548" max="1792" width="8.7109375" style="479"/>
    <col min="1793" max="1793" width="2.7109375" style="479" customWidth="1"/>
    <col min="1794" max="1794" width="4.7109375" style="479" customWidth="1"/>
    <col min="1795" max="1795" width="22.5703125" style="479" customWidth="1"/>
    <col min="1796" max="1797" width="15.7109375" style="479" customWidth="1"/>
    <col min="1798" max="1798" width="13.7109375" style="479" customWidth="1"/>
    <col min="1799" max="1799" width="17.7109375" style="479" customWidth="1"/>
    <col min="1800" max="1800" width="1.7109375" style="479" customWidth="1"/>
    <col min="1801" max="1802" width="8.7109375" style="479"/>
    <col min="1803" max="1803" width="10.28515625" style="479" bestFit="1" customWidth="1"/>
    <col min="1804" max="2048" width="8.7109375" style="479"/>
    <col min="2049" max="2049" width="2.7109375" style="479" customWidth="1"/>
    <col min="2050" max="2050" width="4.7109375" style="479" customWidth="1"/>
    <col min="2051" max="2051" width="22.5703125" style="479" customWidth="1"/>
    <col min="2052" max="2053" width="15.7109375" style="479" customWidth="1"/>
    <col min="2054" max="2054" width="13.7109375" style="479" customWidth="1"/>
    <col min="2055" max="2055" width="17.7109375" style="479" customWidth="1"/>
    <col min="2056" max="2056" width="1.7109375" style="479" customWidth="1"/>
    <col min="2057" max="2058" width="8.7109375" style="479"/>
    <col min="2059" max="2059" width="10.28515625" style="479" bestFit="1" customWidth="1"/>
    <col min="2060" max="2304" width="8.7109375" style="479"/>
    <col min="2305" max="2305" width="2.7109375" style="479" customWidth="1"/>
    <col min="2306" max="2306" width="4.7109375" style="479" customWidth="1"/>
    <col min="2307" max="2307" width="22.5703125" style="479" customWidth="1"/>
    <col min="2308" max="2309" width="15.7109375" style="479" customWidth="1"/>
    <col min="2310" max="2310" width="13.7109375" style="479" customWidth="1"/>
    <col min="2311" max="2311" width="17.7109375" style="479" customWidth="1"/>
    <col min="2312" max="2312" width="1.7109375" style="479" customWidth="1"/>
    <col min="2313" max="2314" width="8.7109375" style="479"/>
    <col min="2315" max="2315" width="10.28515625" style="479" bestFit="1" customWidth="1"/>
    <col min="2316" max="2560" width="8.7109375" style="479"/>
    <col min="2561" max="2561" width="2.7109375" style="479" customWidth="1"/>
    <col min="2562" max="2562" width="4.7109375" style="479" customWidth="1"/>
    <col min="2563" max="2563" width="22.5703125" style="479" customWidth="1"/>
    <col min="2564" max="2565" width="15.7109375" style="479" customWidth="1"/>
    <col min="2566" max="2566" width="13.7109375" style="479" customWidth="1"/>
    <col min="2567" max="2567" width="17.7109375" style="479" customWidth="1"/>
    <col min="2568" max="2568" width="1.7109375" style="479" customWidth="1"/>
    <col min="2569" max="2570" width="8.7109375" style="479"/>
    <col min="2571" max="2571" width="10.28515625" style="479" bestFit="1" customWidth="1"/>
    <col min="2572" max="2816" width="8.7109375" style="479"/>
    <col min="2817" max="2817" width="2.7109375" style="479" customWidth="1"/>
    <col min="2818" max="2818" width="4.7109375" style="479" customWidth="1"/>
    <col min="2819" max="2819" width="22.5703125" style="479" customWidth="1"/>
    <col min="2820" max="2821" width="15.7109375" style="479" customWidth="1"/>
    <col min="2822" max="2822" width="13.7109375" style="479" customWidth="1"/>
    <col min="2823" max="2823" width="17.7109375" style="479" customWidth="1"/>
    <col min="2824" max="2824" width="1.7109375" style="479" customWidth="1"/>
    <col min="2825" max="2826" width="8.7109375" style="479"/>
    <col min="2827" max="2827" width="10.28515625" style="479" bestFit="1" customWidth="1"/>
    <col min="2828" max="3072" width="8.7109375" style="479"/>
    <col min="3073" max="3073" width="2.7109375" style="479" customWidth="1"/>
    <col min="3074" max="3074" width="4.7109375" style="479" customWidth="1"/>
    <col min="3075" max="3075" width="22.5703125" style="479" customWidth="1"/>
    <col min="3076" max="3077" width="15.7109375" style="479" customWidth="1"/>
    <col min="3078" max="3078" width="13.7109375" style="479" customWidth="1"/>
    <col min="3079" max="3079" width="17.7109375" style="479" customWidth="1"/>
    <col min="3080" max="3080" width="1.7109375" style="479" customWidth="1"/>
    <col min="3081" max="3082" width="8.7109375" style="479"/>
    <col min="3083" max="3083" width="10.28515625" style="479" bestFit="1" customWidth="1"/>
    <col min="3084" max="3328" width="8.7109375" style="479"/>
    <col min="3329" max="3329" width="2.7109375" style="479" customWidth="1"/>
    <col min="3330" max="3330" width="4.7109375" style="479" customWidth="1"/>
    <col min="3331" max="3331" width="22.5703125" style="479" customWidth="1"/>
    <col min="3332" max="3333" width="15.7109375" style="479" customWidth="1"/>
    <col min="3334" max="3334" width="13.7109375" style="479" customWidth="1"/>
    <col min="3335" max="3335" width="17.7109375" style="479" customWidth="1"/>
    <col min="3336" max="3336" width="1.7109375" style="479" customWidth="1"/>
    <col min="3337" max="3338" width="8.7109375" style="479"/>
    <col min="3339" max="3339" width="10.28515625" style="479" bestFit="1" customWidth="1"/>
    <col min="3340" max="3584" width="8.7109375" style="479"/>
    <col min="3585" max="3585" width="2.7109375" style="479" customWidth="1"/>
    <col min="3586" max="3586" width="4.7109375" style="479" customWidth="1"/>
    <col min="3587" max="3587" width="22.5703125" style="479" customWidth="1"/>
    <col min="3588" max="3589" width="15.7109375" style="479" customWidth="1"/>
    <col min="3590" max="3590" width="13.7109375" style="479" customWidth="1"/>
    <col min="3591" max="3591" width="17.7109375" style="479" customWidth="1"/>
    <col min="3592" max="3592" width="1.7109375" style="479" customWidth="1"/>
    <col min="3593" max="3594" width="8.7109375" style="479"/>
    <col min="3595" max="3595" width="10.28515625" style="479" bestFit="1" customWidth="1"/>
    <col min="3596" max="3840" width="8.7109375" style="479"/>
    <col min="3841" max="3841" width="2.7109375" style="479" customWidth="1"/>
    <col min="3842" max="3842" width="4.7109375" style="479" customWidth="1"/>
    <col min="3843" max="3843" width="22.5703125" style="479" customWidth="1"/>
    <col min="3844" max="3845" width="15.7109375" style="479" customWidth="1"/>
    <col min="3846" max="3846" width="13.7109375" style="479" customWidth="1"/>
    <col min="3847" max="3847" width="17.7109375" style="479" customWidth="1"/>
    <col min="3848" max="3848" width="1.7109375" style="479" customWidth="1"/>
    <col min="3849" max="3850" width="8.7109375" style="479"/>
    <col min="3851" max="3851" width="10.28515625" style="479" bestFit="1" customWidth="1"/>
    <col min="3852" max="4096" width="8.7109375" style="479"/>
    <col min="4097" max="4097" width="2.7109375" style="479" customWidth="1"/>
    <col min="4098" max="4098" width="4.7109375" style="479" customWidth="1"/>
    <col min="4099" max="4099" width="22.5703125" style="479" customWidth="1"/>
    <col min="4100" max="4101" width="15.7109375" style="479" customWidth="1"/>
    <col min="4102" max="4102" width="13.7109375" style="479" customWidth="1"/>
    <col min="4103" max="4103" width="17.7109375" style="479" customWidth="1"/>
    <col min="4104" max="4104" width="1.7109375" style="479" customWidth="1"/>
    <col min="4105" max="4106" width="8.7109375" style="479"/>
    <col min="4107" max="4107" width="10.28515625" style="479" bestFit="1" customWidth="1"/>
    <col min="4108" max="4352" width="8.7109375" style="479"/>
    <col min="4353" max="4353" width="2.7109375" style="479" customWidth="1"/>
    <col min="4354" max="4354" width="4.7109375" style="479" customWidth="1"/>
    <col min="4355" max="4355" width="22.5703125" style="479" customWidth="1"/>
    <col min="4356" max="4357" width="15.7109375" style="479" customWidth="1"/>
    <col min="4358" max="4358" width="13.7109375" style="479" customWidth="1"/>
    <col min="4359" max="4359" width="17.7109375" style="479" customWidth="1"/>
    <col min="4360" max="4360" width="1.7109375" style="479" customWidth="1"/>
    <col min="4361" max="4362" width="8.7109375" style="479"/>
    <col min="4363" max="4363" width="10.28515625" style="479" bestFit="1" customWidth="1"/>
    <col min="4364" max="4608" width="8.7109375" style="479"/>
    <col min="4609" max="4609" width="2.7109375" style="479" customWidth="1"/>
    <col min="4610" max="4610" width="4.7109375" style="479" customWidth="1"/>
    <col min="4611" max="4611" width="22.5703125" style="479" customWidth="1"/>
    <col min="4612" max="4613" width="15.7109375" style="479" customWidth="1"/>
    <col min="4614" max="4614" width="13.7109375" style="479" customWidth="1"/>
    <col min="4615" max="4615" width="17.7109375" style="479" customWidth="1"/>
    <col min="4616" max="4616" width="1.7109375" style="479" customWidth="1"/>
    <col min="4617" max="4618" width="8.7109375" style="479"/>
    <col min="4619" max="4619" width="10.28515625" style="479" bestFit="1" customWidth="1"/>
    <col min="4620" max="4864" width="8.7109375" style="479"/>
    <col min="4865" max="4865" width="2.7109375" style="479" customWidth="1"/>
    <col min="4866" max="4866" width="4.7109375" style="479" customWidth="1"/>
    <col min="4867" max="4867" width="22.5703125" style="479" customWidth="1"/>
    <col min="4868" max="4869" width="15.7109375" style="479" customWidth="1"/>
    <col min="4870" max="4870" width="13.7109375" style="479" customWidth="1"/>
    <col min="4871" max="4871" width="17.7109375" style="479" customWidth="1"/>
    <col min="4872" max="4872" width="1.7109375" style="479" customWidth="1"/>
    <col min="4873" max="4874" width="8.7109375" style="479"/>
    <col min="4875" max="4875" width="10.28515625" style="479" bestFit="1" customWidth="1"/>
    <col min="4876" max="5120" width="8.7109375" style="479"/>
    <col min="5121" max="5121" width="2.7109375" style="479" customWidth="1"/>
    <col min="5122" max="5122" width="4.7109375" style="479" customWidth="1"/>
    <col min="5123" max="5123" width="22.5703125" style="479" customWidth="1"/>
    <col min="5124" max="5125" width="15.7109375" style="479" customWidth="1"/>
    <col min="5126" max="5126" width="13.7109375" style="479" customWidth="1"/>
    <col min="5127" max="5127" width="17.7109375" style="479" customWidth="1"/>
    <col min="5128" max="5128" width="1.7109375" style="479" customWidth="1"/>
    <col min="5129" max="5130" width="8.7109375" style="479"/>
    <col min="5131" max="5131" width="10.28515625" style="479" bestFit="1" customWidth="1"/>
    <col min="5132" max="5376" width="8.7109375" style="479"/>
    <col min="5377" max="5377" width="2.7109375" style="479" customWidth="1"/>
    <col min="5378" max="5378" width="4.7109375" style="479" customWidth="1"/>
    <col min="5379" max="5379" width="22.5703125" style="479" customWidth="1"/>
    <col min="5380" max="5381" width="15.7109375" style="479" customWidth="1"/>
    <col min="5382" max="5382" width="13.7109375" style="479" customWidth="1"/>
    <col min="5383" max="5383" width="17.7109375" style="479" customWidth="1"/>
    <col min="5384" max="5384" width="1.7109375" style="479" customWidth="1"/>
    <col min="5385" max="5386" width="8.7109375" style="479"/>
    <col min="5387" max="5387" width="10.28515625" style="479" bestFit="1" customWidth="1"/>
    <col min="5388" max="5632" width="8.7109375" style="479"/>
    <col min="5633" max="5633" width="2.7109375" style="479" customWidth="1"/>
    <col min="5634" max="5634" width="4.7109375" style="479" customWidth="1"/>
    <col min="5635" max="5635" width="22.5703125" style="479" customWidth="1"/>
    <col min="5636" max="5637" width="15.7109375" style="479" customWidth="1"/>
    <col min="5638" max="5638" width="13.7109375" style="479" customWidth="1"/>
    <col min="5639" max="5639" width="17.7109375" style="479" customWidth="1"/>
    <col min="5640" max="5640" width="1.7109375" style="479" customWidth="1"/>
    <col min="5641" max="5642" width="8.7109375" style="479"/>
    <col min="5643" max="5643" width="10.28515625" style="479" bestFit="1" customWidth="1"/>
    <col min="5644" max="5888" width="8.7109375" style="479"/>
    <col min="5889" max="5889" width="2.7109375" style="479" customWidth="1"/>
    <col min="5890" max="5890" width="4.7109375" style="479" customWidth="1"/>
    <col min="5891" max="5891" width="22.5703125" style="479" customWidth="1"/>
    <col min="5892" max="5893" width="15.7109375" style="479" customWidth="1"/>
    <col min="5894" max="5894" width="13.7109375" style="479" customWidth="1"/>
    <col min="5895" max="5895" width="17.7109375" style="479" customWidth="1"/>
    <col min="5896" max="5896" width="1.7109375" style="479" customWidth="1"/>
    <col min="5897" max="5898" width="8.7109375" style="479"/>
    <col min="5899" max="5899" width="10.28515625" style="479" bestFit="1" customWidth="1"/>
    <col min="5900" max="6144" width="8.7109375" style="479"/>
    <col min="6145" max="6145" width="2.7109375" style="479" customWidth="1"/>
    <col min="6146" max="6146" width="4.7109375" style="479" customWidth="1"/>
    <col min="6147" max="6147" width="22.5703125" style="479" customWidth="1"/>
    <col min="6148" max="6149" width="15.7109375" style="479" customWidth="1"/>
    <col min="6150" max="6150" width="13.7109375" style="479" customWidth="1"/>
    <col min="6151" max="6151" width="17.7109375" style="479" customWidth="1"/>
    <col min="6152" max="6152" width="1.7109375" style="479" customWidth="1"/>
    <col min="6153" max="6154" width="8.7109375" style="479"/>
    <col min="6155" max="6155" width="10.28515625" style="479" bestFit="1" customWidth="1"/>
    <col min="6156" max="6400" width="8.7109375" style="479"/>
    <col min="6401" max="6401" width="2.7109375" style="479" customWidth="1"/>
    <col min="6402" max="6402" width="4.7109375" style="479" customWidth="1"/>
    <col min="6403" max="6403" width="22.5703125" style="479" customWidth="1"/>
    <col min="6404" max="6405" width="15.7109375" style="479" customWidth="1"/>
    <col min="6406" max="6406" width="13.7109375" style="479" customWidth="1"/>
    <col min="6407" max="6407" width="17.7109375" style="479" customWidth="1"/>
    <col min="6408" max="6408" width="1.7109375" style="479" customWidth="1"/>
    <col min="6409" max="6410" width="8.7109375" style="479"/>
    <col min="6411" max="6411" width="10.28515625" style="479" bestFit="1" customWidth="1"/>
    <col min="6412" max="6656" width="8.7109375" style="479"/>
    <col min="6657" max="6657" width="2.7109375" style="479" customWidth="1"/>
    <col min="6658" max="6658" width="4.7109375" style="479" customWidth="1"/>
    <col min="6659" max="6659" width="22.5703125" style="479" customWidth="1"/>
    <col min="6660" max="6661" width="15.7109375" style="479" customWidth="1"/>
    <col min="6662" max="6662" width="13.7109375" style="479" customWidth="1"/>
    <col min="6663" max="6663" width="17.7109375" style="479" customWidth="1"/>
    <col min="6664" max="6664" width="1.7109375" style="479" customWidth="1"/>
    <col min="6665" max="6666" width="8.7109375" style="479"/>
    <col min="6667" max="6667" width="10.28515625" style="479" bestFit="1" customWidth="1"/>
    <col min="6668" max="6912" width="8.7109375" style="479"/>
    <col min="6913" max="6913" width="2.7109375" style="479" customWidth="1"/>
    <col min="6914" max="6914" width="4.7109375" style="479" customWidth="1"/>
    <col min="6915" max="6915" width="22.5703125" style="479" customWidth="1"/>
    <col min="6916" max="6917" width="15.7109375" style="479" customWidth="1"/>
    <col min="6918" max="6918" width="13.7109375" style="479" customWidth="1"/>
    <col min="6919" max="6919" width="17.7109375" style="479" customWidth="1"/>
    <col min="6920" max="6920" width="1.7109375" style="479" customWidth="1"/>
    <col min="6921" max="6922" width="8.7109375" style="479"/>
    <col min="6923" max="6923" width="10.28515625" style="479" bestFit="1" customWidth="1"/>
    <col min="6924" max="7168" width="8.7109375" style="479"/>
    <col min="7169" max="7169" width="2.7109375" style="479" customWidth="1"/>
    <col min="7170" max="7170" width="4.7109375" style="479" customWidth="1"/>
    <col min="7171" max="7171" width="22.5703125" style="479" customWidth="1"/>
    <col min="7172" max="7173" width="15.7109375" style="479" customWidth="1"/>
    <col min="7174" max="7174" width="13.7109375" style="479" customWidth="1"/>
    <col min="7175" max="7175" width="17.7109375" style="479" customWidth="1"/>
    <col min="7176" max="7176" width="1.7109375" style="479" customWidth="1"/>
    <col min="7177" max="7178" width="8.7109375" style="479"/>
    <col min="7179" max="7179" width="10.28515625" style="479" bestFit="1" customWidth="1"/>
    <col min="7180" max="7424" width="8.7109375" style="479"/>
    <col min="7425" max="7425" width="2.7109375" style="479" customWidth="1"/>
    <col min="7426" max="7426" width="4.7109375" style="479" customWidth="1"/>
    <col min="7427" max="7427" width="22.5703125" style="479" customWidth="1"/>
    <col min="7428" max="7429" width="15.7109375" style="479" customWidth="1"/>
    <col min="7430" max="7430" width="13.7109375" style="479" customWidth="1"/>
    <col min="7431" max="7431" width="17.7109375" style="479" customWidth="1"/>
    <col min="7432" max="7432" width="1.7109375" style="479" customWidth="1"/>
    <col min="7433" max="7434" width="8.7109375" style="479"/>
    <col min="7435" max="7435" width="10.28515625" style="479" bestFit="1" customWidth="1"/>
    <col min="7436" max="7680" width="8.7109375" style="479"/>
    <col min="7681" max="7681" width="2.7109375" style="479" customWidth="1"/>
    <col min="7682" max="7682" width="4.7109375" style="479" customWidth="1"/>
    <col min="7683" max="7683" width="22.5703125" style="479" customWidth="1"/>
    <col min="7684" max="7685" width="15.7109375" style="479" customWidth="1"/>
    <col min="7686" max="7686" width="13.7109375" style="479" customWidth="1"/>
    <col min="7687" max="7687" width="17.7109375" style="479" customWidth="1"/>
    <col min="7688" max="7688" width="1.7109375" style="479" customWidth="1"/>
    <col min="7689" max="7690" width="8.7109375" style="479"/>
    <col min="7691" max="7691" width="10.28515625" style="479" bestFit="1" customWidth="1"/>
    <col min="7692" max="7936" width="8.7109375" style="479"/>
    <col min="7937" max="7937" width="2.7109375" style="479" customWidth="1"/>
    <col min="7938" max="7938" width="4.7109375" style="479" customWidth="1"/>
    <col min="7939" max="7939" width="22.5703125" style="479" customWidth="1"/>
    <col min="7940" max="7941" width="15.7109375" style="479" customWidth="1"/>
    <col min="7942" max="7942" width="13.7109375" style="479" customWidth="1"/>
    <col min="7943" max="7943" width="17.7109375" style="479" customWidth="1"/>
    <col min="7944" max="7944" width="1.7109375" style="479" customWidth="1"/>
    <col min="7945" max="7946" width="8.7109375" style="479"/>
    <col min="7947" max="7947" width="10.28515625" style="479" bestFit="1" customWidth="1"/>
    <col min="7948" max="8192" width="8.7109375" style="479"/>
    <col min="8193" max="8193" width="2.7109375" style="479" customWidth="1"/>
    <col min="8194" max="8194" width="4.7109375" style="479" customWidth="1"/>
    <col min="8195" max="8195" width="22.5703125" style="479" customWidth="1"/>
    <col min="8196" max="8197" width="15.7109375" style="479" customWidth="1"/>
    <col min="8198" max="8198" width="13.7109375" style="479" customWidth="1"/>
    <col min="8199" max="8199" width="17.7109375" style="479" customWidth="1"/>
    <col min="8200" max="8200" width="1.7109375" style="479" customWidth="1"/>
    <col min="8201" max="8202" width="8.7109375" style="479"/>
    <col min="8203" max="8203" width="10.28515625" style="479" bestFit="1" customWidth="1"/>
    <col min="8204" max="8448" width="8.7109375" style="479"/>
    <col min="8449" max="8449" width="2.7109375" style="479" customWidth="1"/>
    <col min="8450" max="8450" width="4.7109375" style="479" customWidth="1"/>
    <col min="8451" max="8451" width="22.5703125" style="479" customWidth="1"/>
    <col min="8452" max="8453" width="15.7109375" style="479" customWidth="1"/>
    <col min="8454" max="8454" width="13.7109375" style="479" customWidth="1"/>
    <col min="8455" max="8455" width="17.7109375" style="479" customWidth="1"/>
    <col min="8456" max="8456" width="1.7109375" style="479" customWidth="1"/>
    <col min="8457" max="8458" width="8.7109375" style="479"/>
    <col min="8459" max="8459" width="10.28515625" style="479" bestFit="1" customWidth="1"/>
    <col min="8460" max="8704" width="8.7109375" style="479"/>
    <col min="8705" max="8705" width="2.7109375" style="479" customWidth="1"/>
    <col min="8706" max="8706" width="4.7109375" style="479" customWidth="1"/>
    <col min="8707" max="8707" width="22.5703125" style="479" customWidth="1"/>
    <col min="8708" max="8709" width="15.7109375" style="479" customWidth="1"/>
    <col min="8710" max="8710" width="13.7109375" style="479" customWidth="1"/>
    <col min="8711" max="8711" width="17.7109375" style="479" customWidth="1"/>
    <col min="8712" max="8712" width="1.7109375" style="479" customWidth="1"/>
    <col min="8713" max="8714" width="8.7109375" style="479"/>
    <col min="8715" max="8715" width="10.28515625" style="479" bestFit="1" customWidth="1"/>
    <col min="8716" max="8960" width="8.7109375" style="479"/>
    <col min="8961" max="8961" width="2.7109375" style="479" customWidth="1"/>
    <col min="8962" max="8962" width="4.7109375" style="479" customWidth="1"/>
    <col min="8963" max="8963" width="22.5703125" style="479" customWidth="1"/>
    <col min="8964" max="8965" width="15.7109375" style="479" customWidth="1"/>
    <col min="8966" max="8966" width="13.7109375" style="479" customWidth="1"/>
    <col min="8967" max="8967" width="17.7109375" style="479" customWidth="1"/>
    <col min="8968" max="8968" width="1.7109375" style="479" customWidth="1"/>
    <col min="8969" max="8970" width="8.7109375" style="479"/>
    <col min="8971" max="8971" width="10.28515625" style="479" bestFit="1" customWidth="1"/>
    <col min="8972" max="9216" width="8.7109375" style="479"/>
    <col min="9217" max="9217" width="2.7109375" style="479" customWidth="1"/>
    <col min="9218" max="9218" width="4.7109375" style="479" customWidth="1"/>
    <col min="9219" max="9219" width="22.5703125" style="479" customWidth="1"/>
    <col min="9220" max="9221" width="15.7109375" style="479" customWidth="1"/>
    <col min="9222" max="9222" width="13.7109375" style="479" customWidth="1"/>
    <col min="9223" max="9223" width="17.7109375" style="479" customWidth="1"/>
    <col min="9224" max="9224" width="1.7109375" style="479" customWidth="1"/>
    <col min="9225" max="9226" width="8.7109375" style="479"/>
    <col min="9227" max="9227" width="10.28515625" style="479" bestFit="1" customWidth="1"/>
    <col min="9228" max="9472" width="8.7109375" style="479"/>
    <col min="9473" max="9473" width="2.7109375" style="479" customWidth="1"/>
    <col min="9474" max="9474" width="4.7109375" style="479" customWidth="1"/>
    <col min="9475" max="9475" width="22.5703125" style="479" customWidth="1"/>
    <col min="9476" max="9477" width="15.7109375" style="479" customWidth="1"/>
    <col min="9478" max="9478" width="13.7109375" style="479" customWidth="1"/>
    <col min="9479" max="9479" width="17.7109375" style="479" customWidth="1"/>
    <col min="9480" max="9480" width="1.7109375" style="479" customWidth="1"/>
    <col min="9481" max="9482" width="8.7109375" style="479"/>
    <col min="9483" max="9483" width="10.28515625" style="479" bestFit="1" customWidth="1"/>
    <col min="9484" max="9728" width="8.7109375" style="479"/>
    <col min="9729" max="9729" width="2.7109375" style="479" customWidth="1"/>
    <col min="9730" max="9730" width="4.7109375" style="479" customWidth="1"/>
    <col min="9731" max="9731" width="22.5703125" style="479" customWidth="1"/>
    <col min="9732" max="9733" width="15.7109375" style="479" customWidth="1"/>
    <col min="9734" max="9734" width="13.7109375" style="479" customWidth="1"/>
    <col min="9735" max="9735" width="17.7109375" style="479" customWidth="1"/>
    <col min="9736" max="9736" width="1.7109375" style="479" customWidth="1"/>
    <col min="9737" max="9738" width="8.7109375" style="479"/>
    <col min="9739" max="9739" width="10.28515625" style="479" bestFit="1" customWidth="1"/>
    <col min="9740" max="9984" width="8.7109375" style="479"/>
    <col min="9985" max="9985" width="2.7109375" style="479" customWidth="1"/>
    <col min="9986" max="9986" width="4.7109375" style="479" customWidth="1"/>
    <col min="9987" max="9987" width="22.5703125" style="479" customWidth="1"/>
    <col min="9988" max="9989" width="15.7109375" style="479" customWidth="1"/>
    <col min="9990" max="9990" width="13.7109375" style="479" customWidth="1"/>
    <col min="9991" max="9991" width="17.7109375" style="479" customWidth="1"/>
    <col min="9992" max="9992" width="1.7109375" style="479" customWidth="1"/>
    <col min="9993" max="9994" width="8.7109375" style="479"/>
    <col min="9995" max="9995" width="10.28515625" style="479" bestFit="1" customWidth="1"/>
    <col min="9996" max="10240" width="8.7109375" style="479"/>
    <col min="10241" max="10241" width="2.7109375" style="479" customWidth="1"/>
    <col min="10242" max="10242" width="4.7109375" style="479" customWidth="1"/>
    <col min="10243" max="10243" width="22.5703125" style="479" customWidth="1"/>
    <col min="10244" max="10245" width="15.7109375" style="479" customWidth="1"/>
    <col min="10246" max="10246" width="13.7109375" style="479" customWidth="1"/>
    <col min="10247" max="10247" width="17.7109375" style="479" customWidth="1"/>
    <col min="10248" max="10248" width="1.7109375" style="479" customWidth="1"/>
    <col min="10249" max="10250" width="8.7109375" style="479"/>
    <col min="10251" max="10251" width="10.28515625" style="479" bestFit="1" customWidth="1"/>
    <col min="10252" max="10496" width="8.7109375" style="479"/>
    <col min="10497" max="10497" width="2.7109375" style="479" customWidth="1"/>
    <col min="10498" max="10498" width="4.7109375" style="479" customWidth="1"/>
    <col min="10499" max="10499" width="22.5703125" style="479" customWidth="1"/>
    <col min="10500" max="10501" width="15.7109375" style="479" customWidth="1"/>
    <col min="10502" max="10502" width="13.7109375" style="479" customWidth="1"/>
    <col min="10503" max="10503" width="17.7109375" style="479" customWidth="1"/>
    <col min="10504" max="10504" width="1.7109375" style="479" customWidth="1"/>
    <col min="10505" max="10506" width="8.7109375" style="479"/>
    <col min="10507" max="10507" width="10.28515625" style="479" bestFit="1" customWidth="1"/>
    <col min="10508" max="10752" width="8.7109375" style="479"/>
    <col min="10753" max="10753" width="2.7109375" style="479" customWidth="1"/>
    <col min="10754" max="10754" width="4.7109375" style="479" customWidth="1"/>
    <col min="10755" max="10755" width="22.5703125" style="479" customWidth="1"/>
    <col min="10756" max="10757" width="15.7109375" style="479" customWidth="1"/>
    <col min="10758" max="10758" width="13.7109375" style="479" customWidth="1"/>
    <col min="10759" max="10759" width="17.7109375" style="479" customWidth="1"/>
    <col min="10760" max="10760" width="1.7109375" style="479" customWidth="1"/>
    <col min="10761" max="10762" width="8.7109375" style="479"/>
    <col min="10763" max="10763" width="10.28515625" style="479" bestFit="1" customWidth="1"/>
    <col min="10764" max="11008" width="8.7109375" style="479"/>
    <col min="11009" max="11009" width="2.7109375" style="479" customWidth="1"/>
    <col min="11010" max="11010" width="4.7109375" style="479" customWidth="1"/>
    <col min="11011" max="11011" width="22.5703125" style="479" customWidth="1"/>
    <col min="11012" max="11013" width="15.7109375" style="479" customWidth="1"/>
    <col min="11014" max="11014" width="13.7109375" style="479" customWidth="1"/>
    <col min="11015" max="11015" width="17.7109375" style="479" customWidth="1"/>
    <col min="11016" max="11016" width="1.7109375" style="479" customWidth="1"/>
    <col min="11017" max="11018" width="8.7109375" style="479"/>
    <col min="11019" max="11019" width="10.28515625" style="479" bestFit="1" customWidth="1"/>
    <col min="11020" max="11264" width="8.7109375" style="479"/>
    <col min="11265" max="11265" width="2.7109375" style="479" customWidth="1"/>
    <col min="11266" max="11266" width="4.7109375" style="479" customWidth="1"/>
    <col min="11267" max="11267" width="22.5703125" style="479" customWidth="1"/>
    <col min="11268" max="11269" width="15.7109375" style="479" customWidth="1"/>
    <col min="11270" max="11270" width="13.7109375" style="479" customWidth="1"/>
    <col min="11271" max="11271" width="17.7109375" style="479" customWidth="1"/>
    <col min="11272" max="11272" width="1.7109375" style="479" customWidth="1"/>
    <col min="11273" max="11274" width="8.7109375" style="479"/>
    <col min="11275" max="11275" width="10.28515625" style="479" bestFit="1" customWidth="1"/>
    <col min="11276" max="11520" width="8.7109375" style="479"/>
    <col min="11521" max="11521" width="2.7109375" style="479" customWidth="1"/>
    <col min="11522" max="11522" width="4.7109375" style="479" customWidth="1"/>
    <col min="11523" max="11523" width="22.5703125" style="479" customWidth="1"/>
    <col min="11524" max="11525" width="15.7109375" style="479" customWidth="1"/>
    <col min="11526" max="11526" width="13.7109375" style="479" customWidth="1"/>
    <col min="11527" max="11527" width="17.7109375" style="479" customWidth="1"/>
    <col min="11528" max="11528" width="1.7109375" style="479" customWidth="1"/>
    <col min="11529" max="11530" width="8.7109375" style="479"/>
    <col min="11531" max="11531" width="10.28515625" style="479" bestFit="1" customWidth="1"/>
    <col min="11532" max="11776" width="8.7109375" style="479"/>
    <col min="11777" max="11777" width="2.7109375" style="479" customWidth="1"/>
    <col min="11778" max="11778" width="4.7109375" style="479" customWidth="1"/>
    <col min="11779" max="11779" width="22.5703125" style="479" customWidth="1"/>
    <col min="11780" max="11781" width="15.7109375" style="479" customWidth="1"/>
    <col min="11782" max="11782" width="13.7109375" style="479" customWidth="1"/>
    <col min="11783" max="11783" width="17.7109375" style="479" customWidth="1"/>
    <col min="11784" max="11784" width="1.7109375" style="479" customWidth="1"/>
    <col min="11785" max="11786" width="8.7109375" style="479"/>
    <col min="11787" max="11787" width="10.28515625" style="479" bestFit="1" customWidth="1"/>
    <col min="11788" max="12032" width="8.7109375" style="479"/>
    <col min="12033" max="12033" width="2.7109375" style="479" customWidth="1"/>
    <col min="12034" max="12034" width="4.7109375" style="479" customWidth="1"/>
    <col min="12035" max="12035" width="22.5703125" style="479" customWidth="1"/>
    <col min="12036" max="12037" width="15.7109375" style="479" customWidth="1"/>
    <col min="12038" max="12038" width="13.7109375" style="479" customWidth="1"/>
    <col min="12039" max="12039" width="17.7109375" style="479" customWidth="1"/>
    <col min="12040" max="12040" width="1.7109375" style="479" customWidth="1"/>
    <col min="12041" max="12042" width="8.7109375" style="479"/>
    <col min="12043" max="12043" width="10.28515625" style="479" bestFit="1" customWidth="1"/>
    <col min="12044" max="12288" width="8.7109375" style="479"/>
    <col min="12289" max="12289" width="2.7109375" style="479" customWidth="1"/>
    <col min="12290" max="12290" width="4.7109375" style="479" customWidth="1"/>
    <col min="12291" max="12291" width="22.5703125" style="479" customWidth="1"/>
    <col min="12292" max="12293" width="15.7109375" style="479" customWidth="1"/>
    <col min="12294" max="12294" width="13.7109375" style="479" customWidth="1"/>
    <col min="12295" max="12295" width="17.7109375" style="479" customWidth="1"/>
    <col min="12296" max="12296" width="1.7109375" style="479" customWidth="1"/>
    <col min="12297" max="12298" width="8.7109375" style="479"/>
    <col min="12299" max="12299" width="10.28515625" style="479" bestFit="1" customWidth="1"/>
    <col min="12300" max="12544" width="8.7109375" style="479"/>
    <col min="12545" max="12545" width="2.7109375" style="479" customWidth="1"/>
    <col min="12546" max="12546" width="4.7109375" style="479" customWidth="1"/>
    <col min="12547" max="12547" width="22.5703125" style="479" customWidth="1"/>
    <col min="12548" max="12549" width="15.7109375" style="479" customWidth="1"/>
    <col min="12550" max="12550" width="13.7109375" style="479" customWidth="1"/>
    <col min="12551" max="12551" width="17.7109375" style="479" customWidth="1"/>
    <col min="12552" max="12552" width="1.7109375" style="479" customWidth="1"/>
    <col min="12553" max="12554" width="8.7109375" style="479"/>
    <col min="12555" max="12555" width="10.28515625" style="479" bestFit="1" customWidth="1"/>
    <col min="12556" max="12800" width="8.7109375" style="479"/>
    <col min="12801" max="12801" width="2.7109375" style="479" customWidth="1"/>
    <col min="12802" max="12802" width="4.7109375" style="479" customWidth="1"/>
    <col min="12803" max="12803" width="22.5703125" style="479" customWidth="1"/>
    <col min="12804" max="12805" width="15.7109375" style="479" customWidth="1"/>
    <col min="12806" max="12806" width="13.7109375" style="479" customWidth="1"/>
    <col min="12807" max="12807" width="17.7109375" style="479" customWidth="1"/>
    <col min="12808" max="12808" width="1.7109375" style="479" customWidth="1"/>
    <col min="12809" max="12810" width="8.7109375" style="479"/>
    <col min="12811" max="12811" width="10.28515625" style="479" bestFit="1" customWidth="1"/>
    <col min="12812" max="13056" width="8.7109375" style="479"/>
    <col min="13057" max="13057" width="2.7109375" style="479" customWidth="1"/>
    <col min="13058" max="13058" width="4.7109375" style="479" customWidth="1"/>
    <col min="13059" max="13059" width="22.5703125" style="479" customWidth="1"/>
    <col min="13060" max="13061" width="15.7109375" style="479" customWidth="1"/>
    <col min="13062" max="13062" width="13.7109375" style="479" customWidth="1"/>
    <col min="13063" max="13063" width="17.7109375" style="479" customWidth="1"/>
    <col min="13064" max="13064" width="1.7109375" style="479" customWidth="1"/>
    <col min="13065" max="13066" width="8.7109375" style="479"/>
    <col min="13067" max="13067" width="10.28515625" style="479" bestFit="1" customWidth="1"/>
    <col min="13068" max="13312" width="8.7109375" style="479"/>
    <col min="13313" max="13313" width="2.7109375" style="479" customWidth="1"/>
    <col min="13314" max="13314" width="4.7109375" style="479" customWidth="1"/>
    <col min="13315" max="13315" width="22.5703125" style="479" customWidth="1"/>
    <col min="13316" max="13317" width="15.7109375" style="479" customWidth="1"/>
    <col min="13318" max="13318" width="13.7109375" style="479" customWidth="1"/>
    <col min="13319" max="13319" width="17.7109375" style="479" customWidth="1"/>
    <col min="13320" max="13320" width="1.7109375" style="479" customWidth="1"/>
    <col min="13321" max="13322" width="8.7109375" style="479"/>
    <col min="13323" max="13323" width="10.28515625" style="479" bestFit="1" customWidth="1"/>
    <col min="13324" max="13568" width="8.7109375" style="479"/>
    <col min="13569" max="13569" width="2.7109375" style="479" customWidth="1"/>
    <col min="13570" max="13570" width="4.7109375" style="479" customWidth="1"/>
    <col min="13571" max="13571" width="22.5703125" style="479" customWidth="1"/>
    <col min="13572" max="13573" width="15.7109375" style="479" customWidth="1"/>
    <col min="13574" max="13574" width="13.7109375" style="479" customWidth="1"/>
    <col min="13575" max="13575" width="17.7109375" style="479" customWidth="1"/>
    <col min="13576" max="13576" width="1.7109375" style="479" customWidth="1"/>
    <col min="13577" max="13578" width="8.7109375" style="479"/>
    <col min="13579" max="13579" width="10.28515625" style="479" bestFit="1" customWidth="1"/>
    <col min="13580" max="13824" width="8.7109375" style="479"/>
    <col min="13825" max="13825" width="2.7109375" style="479" customWidth="1"/>
    <col min="13826" max="13826" width="4.7109375" style="479" customWidth="1"/>
    <col min="13827" max="13827" width="22.5703125" style="479" customWidth="1"/>
    <col min="13828" max="13829" width="15.7109375" style="479" customWidth="1"/>
    <col min="13830" max="13830" width="13.7109375" style="479" customWidth="1"/>
    <col min="13831" max="13831" width="17.7109375" style="479" customWidth="1"/>
    <col min="13832" max="13832" width="1.7109375" style="479" customWidth="1"/>
    <col min="13833" max="13834" width="8.7109375" style="479"/>
    <col min="13835" max="13835" width="10.28515625" style="479" bestFit="1" customWidth="1"/>
    <col min="13836" max="14080" width="8.7109375" style="479"/>
    <col min="14081" max="14081" width="2.7109375" style="479" customWidth="1"/>
    <col min="14082" max="14082" width="4.7109375" style="479" customWidth="1"/>
    <col min="14083" max="14083" width="22.5703125" style="479" customWidth="1"/>
    <col min="14084" max="14085" width="15.7109375" style="479" customWidth="1"/>
    <col min="14086" max="14086" width="13.7109375" style="479" customWidth="1"/>
    <col min="14087" max="14087" width="17.7109375" style="479" customWidth="1"/>
    <col min="14088" max="14088" width="1.7109375" style="479" customWidth="1"/>
    <col min="14089" max="14090" width="8.7109375" style="479"/>
    <col min="14091" max="14091" width="10.28515625" style="479" bestFit="1" customWidth="1"/>
    <col min="14092" max="14336" width="8.7109375" style="479"/>
    <col min="14337" max="14337" width="2.7109375" style="479" customWidth="1"/>
    <col min="14338" max="14338" width="4.7109375" style="479" customWidth="1"/>
    <col min="14339" max="14339" width="22.5703125" style="479" customWidth="1"/>
    <col min="14340" max="14341" width="15.7109375" style="479" customWidth="1"/>
    <col min="14342" max="14342" width="13.7109375" style="479" customWidth="1"/>
    <col min="14343" max="14343" width="17.7109375" style="479" customWidth="1"/>
    <col min="14344" max="14344" width="1.7109375" style="479" customWidth="1"/>
    <col min="14345" max="14346" width="8.7109375" style="479"/>
    <col min="14347" max="14347" width="10.28515625" style="479" bestFit="1" customWidth="1"/>
    <col min="14348" max="14592" width="8.7109375" style="479"/>
    <col min="14593" max="14593" width="2.7109375" style="479" customWidth="1"/>
    <col min="14594" max="14594" width="4.7109375" style="479" customWidth="1"/>
    <col min="14595" max="14595" width="22.5703125" style="479" customWidth="1"/>
    <col min="14596" max="14597" width="15.7109375" style="479" customWidth="1"/>
    <col min="14598" max="14598" width="13.7109375" style="479" customWidth="1"/>
    <col min="14599" max="14599" width="17.7109375" style="479" customWidth="1"/>
    <col min="14600" max="14600" width="1.7109375" style="479" customWidth="1"/>
    <col min="14601" max="14602" width="8.7109375" style="479"/>
    <col min="14603" max="14603" width="10.28515625" style="479" bestFit="1" customWidth="1"/>
    <col min="14604" max="14848" width="8.7109375" style="479"/>
    <col min="14849" max="14849" width="2.7109375" style="479" customWidth="1"/>
    <col min="14850" max="14850" width="4.7109375" style="479" customWidth="1"/>
    <col min="14851" max="14851" width="22.5703125" style="479" customWidth="1"/>
    <col min="14852" max="14853" width="15.7109375" style="479" customWidth="1"/>
    <col min="14854" max="14854" width="13.7109375" style="479" customWidth="1"/>
    <col min="14855" max="14855" width="17.7109375" style="479" customWidth="1"/>
    <col min="14856" max="14856" width="1.7109375" style="479" customWidth="1"/>
    <col min="14857" max="14858" width="8.7109375" style="479"/>
    <col min="14859" max="14859" width="10.28515625" style="479" bestFit="1" customWidth="1"/>
    <col min="14860" max="15104" width="8.7109375" style="479"/>
    <col min="15105" max="15105" width="2.7109375" style="479" customWidth="1"/>
    <col min="15106" max="15106" width="4.7109375" style="479" customWidth="1"/>
    <col min="15107" max="15107" width="22.5703125" style="479" customWidth="1"/>
    <col min="15108" max="15109" width="15.7109375" style="479" customWidth="1"/>
    <col min="15110" max="15110" width="13.7109375" style="479" customWidth="1"/>
    <col min="15111" max="15111" width="17.7109375" style="479" customWidth="1"/>
    <col min="15112" max="15112" width="1.7109375" style="479" customWidth="1"/>
    <col min="15113" max="15114" width="8.7109375" style="479"/>
    <col min="15115" max="15115" width="10.28515625" style="479" bestFit="1" customWidth="1"/>
    <col min="15116" max="15360" width="8.7109375" style="479"/>
    <col min="15361" max="15361" width="2.7109375" style="479" customWidth="1"/>
    <col min="15362" max="15362" width="4.7109375" style="479" customWidth="1"/>
    <col min="15363" max="15363" width="22.5703125" style="479" customWidth="1"/>
    <col min="15364" max="15365" width="15.7109375" style="479" customWidth="1"/>
    <col min="15366" max="15366" width="13.7109375" style="479" customWidth="1"/>
    <col min="15367" max="15367" width="17.7109375" style="479" customWidth="1"/>
    <col min="15368" max="15368" width="1.7109375" style="479" customWidth="1"/>
    <col min="15369" max="15370" width="8.7109375" style="479"/>
    <col min="15371" max="15371" width="10.28515625" style="479" bestFit="1" customWidth="1"/>
    <col min="15372" max="15616" width="8.7109375" style="479"/>
    <col min="15617" max="15617" width="2.7109375" style="479" customWidth="1"/>
    <col min="15618" max="15618" width="4.7109375" style="479" customWidth="1"/>
    <col min="15619" max="15619" width="22.5703125" style="479" customWidth="1"/>
    <col min="15620" max="15621" width="15.7109375" style="479" customWidth="1"/>
    <col min="15622" max="15622" width="13.7109375" style="479" customWidth="1"/>
    <col min="15623" max="15623" width="17.7109375" style="479" customWidth="1"/>
    <col min="15624" max="15624" width="1.7109375" style="479" customWidth="1"/>
    <col min="15625" max="15626" width="8.7109375" style="479"/>
    <col min="15627" max="15627" width="10.28515625" style="479" bestFit="1" customWidth="1"/>
    <col min="15628" max="15872" width="8.7109375" style="479"/>
    <col min="15873" max="15873" width="2.7109375" style="479" customWidth="1"/>
    <col min="15874" max="15874" width="4.7109375" style="479" customWidth="1"/>
    <col min="15875" max="15875" width="22.5703125" style="479" customWidth="1"/>
    <col min="15876" max="15877" width="15.7109375" style="479" customWidth="1"/>
    <col min="15878" max="15878" width="13.7109375" style="479" customWidth="1"/>
    <col min="15879" max="15879" width="17.7109375" style="479" customWidth="1"/>
    <col min="15880" max="15880" width="1.7109375" style="479" customWidth="1"/>
    <col min="15881" max="15882" width="8.7109375" style="479"/>
    <col min="15883" max="15883" width="10.28515625" style="479" bestFit="1" customWidth="1"/>
    <col min="15884" max="16128" width="8.7109375" style="479"/>
    <col min="16129" max="16129" width="2.7109375" style="479" customWidth="1"/>
    <col min="16130" max="16130" width="4.7109375" style="479" customWidth="1"/>
    <col min="16131" max="16131" width="22.5703125" style="479" customWidth="1"/>
    <col min="16132" max="16133" width="15.7109375" style="479" customWidth="1"/>
    <col min="16134" max="16134" width="13.7109375" style="479" customWidth="1"/>
    <col min="16135" max="16135" width="17.7109375" style="479" customWidth="1"/>
    <col min="16136" max="16136" width="1.7109375" style="479" customWidth="1"/>
    <col min="16137" max="16138" width="8.7109375" style="479"/>
    <col min="16139" max="16139" width="10.28515625" style="479" bestFit="1" customWidth="1"/>
    <col min="16140" max="16384" width="8.7109375" style="479"/>
  </cols>
  <sheetData>
    <row r="1" spans="2:16" ht="15" customHeight="1">
      <c r="B1" s="580" t="s">
        <v>158</v>
      </c>
      <c r="C1" s="580"/>
      <c r="D1" s="580"/>
      <c r="E1" s="580"/>
      <c r="F1" s="580"/>
      <c r="G1" s="580"/>
    </row>
    <row r="2" spans="2:16" ht="15" customHeight="1">
      <c r="B2" s="580" t="s">
        <v>162</v>
      </c>
      <c r="C2" s="580"/>
      <c r="D2" s="580"/>
      <c r="E2" s="580"/>
      <c r="F2" s="580"/>
      <c r="G2" s="580"/>
    </row>
    <row r="3" spans="2:16" ht="15" customHeight="1">
      <c r="B3" s="580" t="s">
        <v>404</v>
      </c>
      <c r="C3" s="580"/>
      <c r="D3" s="580"/>
      <c r="E3" s="580"/>
      <c r="F3" s="580"/>
      <c r="G3" s="580"/>
    </row>
    <row r="4" spans="2:16" ht="15" customHeight="1" thickBot="1"/>
    <row r="5" spans="2:16" ht="15" customHeight="1">
      <c r="B5" s="581" t="s">
        <v>163</v>
      </c>
      <c r="C5" s="583" t="s">
        <v>164</v>
      </c>
      <c r="D5" s="482" t="s">
        <v>165</v>
      </c>
      <c r="E5" s="587" t="s">
        <v>200</v>
      </c>
      <c r="F5" s="482" t="s">
        <v>166</v>
      </c>
      <c r="G5" s="585" t="s">
        <v>167</v>
      </c>
    </row>
    <row r="6" spans="2:16" ht="15" customHeight="1" thickBot="1">
      <c r="B6" s="582"/>
      <c r="C6" s="584"/>
      <c r="D6" s="483" t="s">
        <v>168</v>
      </c>
      <c r="E6" s="588"/>
      <c r="F6" s="483" t="s">
        <v>169</v>
      </c>
      <c r="G6" s="586"/>
    </row>
    <row r="7" spans="2:16" ht="15" customHeight="1">
      <c r="B7" s="484">
        <v>1</v>
      </c>
      <c r="C7" s="485" t="s">
        <v>177</v>
      </c>
      <c r="D7" s="486">
        <v>2000000</v>
      </c>
      <c r="E7" s="486">
        <f>(D7*10%)</f>
        <v>200000</v>
      </c>
      <c r="F7" s="486">
        <v>6</v>
      </c>
      <c r="G7" s="487">
        <f>((E7*F7))</f>
        <v>1200000</v>
      </c>
    </row>
    <row r="8" spans="2:16" ht="15" customHeight="1">
      <c r="B8" s="484">
        <v>2</v>
      </c>
      <c r="C8" s="485" t="s">
        <v>411</v>
      </c>
      <c r="D8" s="486">
        <v>5000000</v>
      </c>
      <c r="E8" s="486">
        <f t="shared" ref="E8:E33" si="0">(D8*10%)</f>
        <v>500000</v>
      </c>
      <c r="F8" s="486">
        <v>7</v>
      </c>
      <c r="G8" s="487">
        <f>((E8*F8))</f>
        <v>3500000</v>
      </c>
    </row>
    <row r="9" spans="2:16" ht="15" customHeight="1">
      <c r="B9" s="484">
        <v>3</v>
      </c>
      <c r="C9" s="488" t="s">
        <v>179</v>
      </c>
      <c r="D9" s="489">
        <v>5000000</v>
      </c>
      <c r="E9" s="486">
        <f t="shared" si="0"/>
        <v>500000</v>
      </c>
      <c r="F9" s="489">
        <v>6</v>
      </c>
      <c r="G9" s="487">
        <f t="shared" ref="G9:G33" si="1">((E9*F9))</f>
        <v>3000000</v>
      </c>
    </row>
    <row r="10" spans="2:16" ht="15" customHeight="1">
      <c r="B10" s="484">
        <v>4</v>
      </c>
      <c r="C10" s="488" t="s">
        <v>436</v>
      </c>
      <c r="D10" s="489">
        <v>3000000</v>
      </c>
      <c r="E10" s="486">
        <f t="shared" si="0"/>
        <v>300000</v>
      </c>
      <c r="F10" s="489">
        <v>10</v>
      </c>
      <c r="G10" s="487">
        <f t="shared" si="1"/>
        <v>3000000</v>
      </c>
    </row>
    <row r="11" spans="2:16" ht="15" customHeight="1">
      <c r="B11" s="484">
        <v>5</v>
      </c>
      <c r="C11" s="488" t="s">
        <v>183</v>
      </c>
      <c r="D11" s="489">
        <v>5000000</v>
      </c>
      <c r="E11" s="486">
        <f t="shared" si="0"/>
        <v>500000</v>
      </c>
      <c r="F11" s="489">
        <v>4</v>
      </c>
      <c r="G11" s="487">
        <f t="shared" si="1"/>
        <v>2000000</v>
      </c>
    </row>
    <row r="12" spans="2:16" ht="15" customHeight="1">
      <c r="B12" s="484">
        <v>6</v>
      </c>
      <c r="C12" s="488" t="s">
        <v>180</v>
      </c>
      <c r="D12" s="489">
        <v>4000000</v>
      </c>
      <c r="E12" s="486">
        <f t="shared" si="0"/>
        <v>400000</v>
      </c>
      <c r="F12" s="489">
        <v>9</v>
      </c>
      <c r="G12" s="487">
        <f t="shared" si="1"/>
        <v>3600000</v>
      </c>
    </row>
    <row r="13" spans="2:16" ht="15" customHeight="1">
      <c r="B13" s="484">
        <v>7</v>
      </c>
      <c r="C13" s="488" t="s">
        <v>201</v>
      </c>
      <c r="D13" s="489">
        <v>3000000</v>
      </c>
      <c r="E13" s="486">
        <f t="shared" si="0"/>
        <v>300000</v>
      </c>
      <c r="F13" s="489">
        <v>7</v>
      </c>
      <c r="G13" s="487">
        <f t="shared" si="1"/>
        <v>2100000</v>
      </c>
    </row>
    <row r="14" spans="2:16" s="490" customFormat="1" ht="15" customHeight="1">
      <c r="B14" s="484">
        <v>8</v>
      </c>
      <c r="C14" s="488" t="s">
        <v>171</v>
      </c>
      <c r="D14" s="489">
        <v>3000000</v>
      </c>
      <c r="E14" s="486">
        <f t="shared" si="0"/>
        <v>300000</v>
      </c>
      <c r="F14" s="489">
        <v>6</v>
      </c>
      <c r="G14" s="487">
        <f t="shared" si="1"/>
        <v>1800000</v>
      </c>
      <c r="H14" s="479"/>
      <c r="I14" s="479"/>
      <c r="J14" s="479"/>
      <c r="K14" s="479"/>
      <c r="L14" s="479"/>
      <c r="M14" s="479"/>
      <c r="N14" s="479"/>
      <c r="O14" s="479"/>
      <c r="P14" s="480"/>
    </row>
    <row r="15" spans="2:16" ht="15" customHeight="1">
      <c r="B15" s="484">
        <v>9</v>
      </c>
      <c r="C15" s="488" t="s">
        <v>175</v>
      </c>
      <c r="D15" s="489">
        <v>5000000</v>
      </c>
      <c r="E15" s="486">
        <f t="shared" si="0"/>
        <v>500000</v>
      </c>
      <c r="F15" s="489">
        <v>5</v>
      </c>
      <c r="G15" s="487">
        <f t="shared" si="1"/>
        <v>2500000</v>
      </c>
    </row>
    <row r="16" spans="2:16" ht="15" customHeight="1">
      <c r="B16" s="484">
        <v>10</v>
      </c>
      <c r="C16" s="488" t="s">
        <v>173</v>
      </c>
      <c r="D16" s="489">
        <v>5000000</v>
      </c>
      <c r="E16" s="486">
        <f t="shared" si="0"/>
        <v>500000</v>
      </c>
      <c r="F16" s="489">
        <v>3</v>
      </c>
      <c r="G16" s="487">
        <f t="shared" si="1"/>
        <v>1500000</v>
      </c>
    </row>
    <row r="17" spans="2:16" ht="15" customHeight="1">
      <c r="B17" s="484">
        <v>11</v>
      </c>
      <c r="C17" s="488" t="s">
        <v>185</v>
      </c>
      <c r="D17" s="489">
        <v>3000000</v>
      </c>
      <c r="E17" s="486">
        <f t="shared" si="0"/>
        <v>300000</v>
      </c>
      <c r="F17" s="489">
        <v>1</v>
      </c>
      <c r="G17" s="487">
        <f t="shared" si="1"/>
        <v>300000</v>
      </c>
    </row>
    <row r="18" spans="2:16" ht="15" customHeight="1">
      <c r="B18" s="484">
        <v>12</v>
      </c>
      <c r="C18" s="488" t="s">
        <v>204</v>
      </c>
      <c r="D18" s="489">
        <v>2000000</v>
      </c>
      <c r="E18" s="486">
        <f t="shared" si="0"/>
        <v>200000</v>
      </c>
      <c r="F18" s="489">
        <v>5</v>
      </c>
      <c r="G18" s="487">
        <f t="shared" si="1"/>
        <v>1000000</v>
      </c>
    </row>
    <row r="19" spans="2:16" ht="15" customHeight="1">
      <c r="B19" s="484">
        <v>13</v>
      </c>
      <c r="C19" s="488" t="s">
        <v>412</v>
      </c>
      <c r="D19" s="489">
        <v>4000000</v>
      </c>
      <c r="E19" s="486">
        <f t="shared" si="0"/>
        <v>400000</v>
      </c>
      <c r="F19" s="489">
        <v>8</v>
      </c>
      <c r="G19" s="487">
        <f t="shared" si="1"/>
        <v>3200000</v>
      </c>
    </row>
    <row r="20" spans="2:16" ht="15" customHeight="1">
      <c r="B20" s="484">
        <v>14</v>
      </c>
      <c r="C20" s="488" t="s">
        <v>202</v>
      </c>
      <c r="D20" s="489">
        <v>5000000</v>
      </c>
      <c r="E20" s="486">
        <f t="shared" si="0"/>
        <v>500000</v>
      </c>
      <c r="F20" s="489">
        <v>6</v>
      </c>
      <c r="G20" s="487">
        <f t="shared" si="1"/>
        <v>3000000</v>
      </c>
    </row>
    <row r="21" spans="2:16" ht="15" customHeight="1">
      <c r="B21" s="484">
        <v>15</v>
      </c>
      <c r="C21" s="488" t="s">
        <v>174</v>
      </c>
      <c r="D21" s="489">
        <v>2000000</v>
      </c>
      <c r="E21" s="486">
        <f t="shared" si="0"/>
        <v>200000</v>
      </c>
      <c r="F21" s="489">
        <v>4</v>
      </c>
      <c r="G21" s="487">
        <f t="shared" si="1"/>
        <v>800000</v>
      </c>
    </row>
    <row r="22" spans="2:16" ht="15" customHeight="1">
      <c r="B22" s="484">
        <v>16</v>
      </c>
      <c r="C22" s="491" t="s">
        <v>186</v>
      </c>
      <c r="D22" s="492">
        <v>2000000</v>
      </c>
      <c r="E22" s="486">
        <f t="shared" si="0"/>
        <v>200000</v>
      </c>
      <c r="F22" s="492">
        <v>2</v>
      </c>
      <c r="G22" s="487">
        <f t="shared" si="1"/>
        <v>400000</v>
      </c>
    </row>
    <row r="23" spans="2:16" ht="15" customHeight="1">
      <c r="B23" s="484">
        <v>17</v>
      </c>
      <c r="C23" s="491" t="s">
        <v>181</v>
      </c>
      <c r="D23" s="492">
        <v>2000000</v>
      </c>
      <c r="E23" s="486">
        <f t="shared" si="0"/>
        <v>200000</v>
      </c>
      <c r="F23" s="492">
        <v>4</v>
      </c>
      <c r="G23" s="487">
        <f t="shared" si="1"/>
        <v>800000</v>
      </c>
    </row>
    <row r="24" spans="2:16" ht="15" customHeight="1">
      <c r="B24" s="484">
        <v>18</v>
      </c>
      <c r="C24" s="491" t="s">
        <v>188</v>
      </c>
      <c r="D24" s="492">
        <v>1000000</v>
      </c>
      <c r="E24" s="486">
        <f t="shared" si="0"/>
        <v>100000</v>
      </c>
      <c r="F24" s="492">
        <v>3</v>
      </c>
      <c r="G24" s="487">
        <f t="shared" si="1"/>
        <v>300000</v>
      </c>
      <c r="M24" s="493"/>
    </row>
    <row r="25" spans="2:16" s="481" customFormat="1" ht="15" customHeight="1">
      <c r="B25" s="484">
        <v>19</v>
      </c>
      <c r="C25" s="494" t="s">
        <v>178</v>
      </c>
      <c r="D25" s="495">
        <v>1600000</v>
      </c>
      <c r="E25" s="486">
        <f t="shared" si="0"/>
        <v>160000</v>
      </c>
      <c r="F25" s="495">
        <v>10</v>
      </c>
      <c r="G25" s="496">
        <f t="shared" si="1"/>
        <v>1600000</v>
      </c>
      <c r="H25" s="497"/>
      <c r="I25" s="497"/>
      <c r="J25" s="497"/>
      <c r="K25" s="497"/>
      <c r="L25" s="497"/>
      <c r="M25" s="497"/>
      <c r="N25" s="497"/>
      <c r="O25" s="497"/>
      <c r="P25" s="498"/>
    </row>
    <row r="26" spans="2:16" ht="15" customHeight="1">
      <c r="B26" s="484">
        <v>20</v>
      </c>
      <c r="C26" s="491" t="s">
        <v>184</v>
      </c>
      <c r="D26" s="492">
        <v>3000000</v>
      </c>
      <c r="E26" s="486">
        <f t="shared" si="0"/>
        <v>300000</v>
      </c>
      <c r="F26" s="492">
        <v>1</v>
      </c>
      <c r="G26" s="487">
        <f t="shared" si="1"/>
        <v>300000</v>
      </c>
    </row>
    <row r="27" spans="2:16" ht="15" customHeight="1">
      <c r="B27" s="484">
        <v>21</v>
      </c>
      <c r="C27" s="491" t="s">
        <v>182</v>
      </c>
      <c r="D27" s="492">
        <v>5000000</v>
      </c>
      <c r="E27" s="486">
        <f t="shared" si="0"/>
        <v>500000</v>
      </c>
      <c r="F27" s="492">
        <v>6</v>
      </c>
      <c r="G27" s="487">
        <f t="shared" si="1"/>
        <v>3000000</v>
      </c>
    </row>
    <row r="28" spans="2:16" ht="15" customHeight="1">
      <c r="B28" s="484">
        <v>22</v>
      </c>
      <c r="C28" s="491" t="s">
        <v>176</v>
      </c>
      <c r="D28" s="492">
        <v>2000000</v>
      </c>
      <c r="E28" s="486">
        <f t="shared" si="0"/>
        <v>200000</v>
      </c>
      <c r="F28" s="492">
        <v>4</v>
      </c>
      <c r="G28" s="487">
        <f t="shared" si="1"/>
        <v>800000</v>
      </c>
    </row>
    <row r="29" spans="2:16" ht="15" customHeight="1">
      <c r="B29" s="484">
        <v>23</v>
      </c>
      <c r="C29" s="491" t="s">
        <v>413</v>
      </c>
      <c r="D29" s="492">
        <v>1000000</v>
      </c>
      <c r="E29" s="486">
        <f t="shared" si="0"/>
        <v>100000</v>
      </c>
      <c r="F29" s="492">
        <v>7</v>
      </c>
      <c r="G29" s="487">
        <f t="shared" si="1"/>
        <v>700000</v>
      </c>
    </row>
    <row r="30" spans="2:16" ht="15" customHeight="1">
      <c r="B30" s="484">
        <v>24</v>
      </c>
      <c r="C30" s="488" t="s">
        <v>170</v>
      </c>
      <c r="D30" s="489">
        <v>2000000</v>
      </c>
      <c r="E30" s="486">
        <f t="shared" si="0"/>
        <v>200000</v>
      </c>
      <c r="F30" s="489">
        <v>5</v>
      </c>
      <c r="G30" s="487">
        <f t="shared" si="1"/>
        <v>1000000</v>
      </c>
    </row>
    <row r="31" spans="2:16" ht="15" customHeight="1">
      <c r="B31" s="484">
        <v>25</v>
      </c>
      <c r="C31" s="491" t="s">
        <v>172</v>
      </c>
      <c r="D31" s="492">
        <v>2000000</v>
      </c>
      <c r="E31" s="486">
        <f t="shared" si="0"/>
        <v>200000</v>
      </c>
      <c r="F31" s="492">
        <v>1</v>
      </c>
      <c r="G31" s="499">
        <f t="shared" si="1"/>
        <v>200000</v>
      </c>
    </row>
    <row r="32" spans="2:16" ht="15" customHeight="1">
      <c r="B32" s="484">
        <v>26</v>
      </c>
      <c r="C32" s="491" t="s">
        <v>414</v>
      </c>
      <c r="D32" s="492">
        <v>2000000</v>
      </c>
      <c r="E32" s="486">
        <f t="shared" si="0"/>
        <v>200000</v>
      </c>
      <c r="F32" s="492">
        <v>4</v>
      </c>
      <c r="G32" s="499">
        <f t="shared" si="1"/>
        <v>800000</v>
      </c>
    </row>
    <row r="33" spans="2:10" ht="15" customHeight="1">
      <c r="B33" s="484">
        <v>27</v>
      </c>
      <c r="C33" s="488" t="s">
        <v>415</v>
      </c>
      <c r="D33" s="489">
        <v>5000000</v>
      </c>
      <c r="E33" s="486">
        <f t="shared" si="0"/>
        <v>500000</v>
      </c>
      <c r="F33" s="489">
        <v>8</v>
      </c>
      <c r="G33" s="500">
        <f t="shared" si="1"/>
        <v>4000000</v>
      </c>
    </row>
    <row r="34" spans="2:10" ht="15" customHeight="1" thickBot="1">
      <c r="B34" s="590" t="s">
        <v>167</v>
      </c>
      <c r="C34" s="591"/>
      <c r="D34" s="501"/>
      <c r="E34" s="501"/>
      <c r="F34" s="502"/>
      <c r="G34" s="503">
        <f>SUM(G7:G33)</f>
        <v>46400000</v>
      </c>
      <c r="J34" s="504"/>
    </row>
    <row r="36" spans="2:10" ht="15" customHeight="1">
      <c r="F36" s="479" t="s">
        <v>416</v>
      </c>
    </row>
    <row r="37" spans="2:10" ht="15" customHeight="1">
      <c r="B37" s="481" t="s">
        <v>189</v>
      </c>
      <c r="F37" s="479" t="s">
        <v>190</v>
      </c>
    </row>
    <row r="40" spans="2:10" ht="15" customHeight="1">
      <c r="B40" s="505"/>
    </row>
    <row r="41" spans="2:10" ht="15" customHeight="1">
      <c r="B41" s="506" t="s">
        <v>203</v>
      </c>
      <c r="E41" s="493"/>
      <c r="F41" s="493" t="s">
        <v>417</v>
      </c>
    </row>
    <row r="43" spans="2:10" ht="15" customHeight="1">
      <c r="B43" s="592" t="s">
        <v>191</v>
      </c>
      <c r="C43" s="592"/>
      <c r="D43" s="592"/>
      <c r="E43" s="592"/>
      <c r="F43" s="592"/>
      <c r="G43" s="592"/>
    </row>
    <row r="44" spans="2:10" ht="15" customHeight="1">
      <c r="B44" s="592" t="s">
        <v>93</v>
      </c>
      <c r="C44" s="592"/>
      <c r="D44" s="592"/>
      <c r="E44" s="592"/>
      <c r="F44" s="592"/>
      <c r="G44" s="592"/>
    </row>
    <row r="45" spans="2:10" ht="15" customHeight="1">
      <c r="B45" s="592"/>
      <c r="C45" s="592"/>
      <c r="D45" s="592"/>
      <c r="E45" s="592"/>
      <c r="F45" s="592"/>
      <c r="G45" s="592"/>
    </row>
    <row r="46" spans="2:10" ht="15" customHeight="1">
      <c r="B46" s="592"/>
      <c r="C46" s="592"/>
      <c r="D46" s="592"/>
      <c r="E46" s="592"/>
      <c r="F46" s="592"/>
      <c r="G46" s="592"/>
    </row>
    <row r="47" spans="2:10" ht="15" customHeight="1">
      <c r="B47" s="592"/>
      <c r="C47" s="592"/>
      <c r="D47" s="592"/>
      <c r="E47" s="592"/>
      <c r="F47" s="592"/>
      <c r="G47" s="592"/>
    </row>
    <row r="48" spans="2:10" ht="15" customHeight="1">
      <c r="B48" s="589" t="s">
        <v>206</v>
      </c>
      <c r="C48" s="589"/>
      <c r="D48" s="589"/>
      <c r="E48" s="589"/>
      <c r="F48" s="589"/>
      <c r="G48" s="589"/>
    </row>
  </sheetData>
  <sortState ref="B7:P38">
    <sortCondition ref="C7:C38"/>
  </sortState>
  <mergeCells count="14">
    <mergeCell ref="B48:G48"/>
    <mergeCell ref="B34:C34"/>
    <mergeCell ref="B43:G43"/>
    <mergeCell ref="B44:G44"/>
    <mergeCell ref="B45:G45"/>
    <mergeCell ref="B46:G46"/>
    <mergeCell ref="B47:G47"/>
    <mergeCell ref="B1:G1"/>
    <mergeCell ref="B2:G2"/>
    <mergeCell ref="B3:G3"/>
    <mergeCell ref="B5:B6"/>
    <mergeCell ref="C5:C6"/>
    <mergeCell ref="G5:G6"/>
    <mergeCell ref="E5:E6"/>
  </mergeCells>
  <pageMargins left="1.1811023622047245" right="0.78740157480314965" top="0.78740157480314965" bottom="0.78740157480314965" header="0.51181102362204722" footer="0.51181102362204722"/>
  <pageSetup paperSize="9" scale="85" orientation="portrait" horizontalDpi="4294967293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H60"/>
  <sheetViews>
    <sheetView showGridLines="0" zoomScale="90" zoomScaleNormal="90" zoomScaleSheetLayoutView="90" workbookViewId="0">
      <pane ySplit="6" topLeftCell="A14" activePane="bottomLeft" state="frozen"/>
      <selection activeCell="E17" sqref="E17"/>
      <selection pane="bottomLeft" activeCell="E33" sqref="E33"/>
    </sheetView>
  </sheetViews>
  <sheetFormatPr defaultColWidth="0" defaultRowHeight="12.75" zeroHeight="1"/>
  <cols>
    <col min="1" max="1" width="1.28515625" customWidth="1"/>
    <col min="2" max="2" width="3.28515625" customWidth="1"/>
    <col min="3" max="3" width="33" customWidth="1"/>
    <col min="4" max="4" width="21.85546875" style="10" customWidth="1"/>
    <col min="5" max="5" width="26" style="10" customWidth="1"/>
    <col min="6" max="6" width="4.28515625" customWidth="1"/>
    <col min="7" max="7" width="2.7109375" customWidth="1"/>
    <col min="8" max="8" width="20.140625" hidden="1" customWidth="1"/>
    <col min="9" max="16384" width="8.85546875" hidden="1"/>
  </cols>
  <sheetData>
    <row r="1" spans="2:8">
      <c r="B1" s="595"/>
      <c r="C1" s="595"/>
      <c r="D1" s="595"/>
      <c r="E1" s="595"/>
      <c r="F1" s="595"/>
    </row>
    <row r="2" spans="2:8" ht="20.25">
      <c r="B2" s="556" t="str">
        <f>'Arus Kas'!B2:D2</f>
        <v>KOPERASI</v>
      </c>
      <c r="C2" s="557"/>
      <c r="D2" s="557"/>
      <c r="E2" s="557"/>
      <c r="F2" s="558"/>
    </row>
    <row r="3" spans="2:8" ht="20.25">
      <c r="B3" s="559" t="s">
        <v>153</v>
      </c>
      <c r="C3" s="560"/>
      <c r="D3" s="560"/>
      <c r="E3" s="560"/>
      <c r="F3" s="561"/>
    </row>
    <row r="4" spans="2:8" ht="20.25">
      <c r="B4" s="559" t="s">
        <v>119</v>
      </c>
      <c r="C4" s="560"/>
      <c r="D4" s="560"/>
      <c r="E4" s="560"/>
      <c r="F4" s="561"/>
    </row>
    <row r="5" spans="2:8" ht="15.75">
      <c r="B5" s="601" t="str">
        <f>'Arus Kas'!B5:D5</f>
        <v>Periode 31 Desember 2021</v>
      </c>
      <c r="C5" s="602"/>
      <c r="D5" s="602"/>
      <c r="E5" s="250"/>
      <c r="F5" s="251"/>
    </row>
    <row r="6" spans="2:8" hidden="1">
      <c r="B6" s="594"/>
      <c r="C6" s="594"/>
      <c r="D6" s="594"/>
      <c r="E6" s="594"/>
      <c r="F6" s="594"/>
    </row>
    <row r="7" spans="2:8" ht="12.75" hidden="1" customHeight="1">
      <c r="B7" s="252"/>
      <c r="C7" s="253"/>
      <c r="D7" s="254"/>
      <c r="E7" s="254"/>
      <c r="F7" s="252"/>
    </row>
    <row r="8" spans="2:8">
      <c r="B8" s="598"/>
      <c r="C8" s="599"/>
      <c r="D8" s="599"/>
      <c r="E8" s="599"/>
      <c r="F8" s="600"/>
    </row>
    <row r="9" spans="2:8" s="2" customFormat="1" ht="15.75">
      <c r="B9" s="593"/>
      <c r="C9" s="282" t="s">
        <v>120</v>
      </c>
      <c r="D9" s="257"/>
      <c r="E9" s="256">
        <v>61586877</v>
      </c>
      <c r="F9" s="593"/>
      <c r="H9" s="24"/>
    </row>
    <row r="10" spans="2:8" s="2" customFormat="1" ht="15">
      <c r="B10" s="593"/>
      <c r="C10" s="158"/>
      <c r="D10" s="201"/>
      <c r="E10" s="201"/>
      <c r="F10" s="593"/>
    </row>
    <row r="11" spans="2:8" s="2" customFormat="1" ht="15.75">
      <c r="B11" s="593"/>
      <c r="C11" s="159" t="s">
        <v>12</v>
      </c>
      <c r="D11" s="201"/>
      <c r="E11" s="201"/>
      <c r="F11" s="593"/>
    </row>
    <row r="12" spans="2:8" s="2" customFormat="1" ht="15" hidden="1">
      <c r="B12" s="593"/>
      <c r="C12" s="160" t="s">
        <v>16</v>
      </c>
      <c r="D12" s="201">
        <f>'neraca lajur'!F18</f>
        <v>0</v>
      </c>
      <c r="E12" s="201"/>
      <c r="F12" s="593"/>
    </row>
    <row r="13" spans="2:8" s="2" customFormat="1" ht="15" hidden="1">
      <c r="B13" s="593"/>
      <c r="C13" s="160" t="s">
        <v>19</v>
      </c>
      <c r="D13" s="201">
        <f>'neraca lajur'!F19</f>
        <v>0</v>
      </c>
      <c r="E13" s="201"/>
      <c r="F13" s="593"/>
    </row>
    <row r="14" spans="2:8" s="2" customFormat="1" ht="15">
      <c r="B14" s="593"/>
      <c r="C14" s="160" t="s">
        <v>151</v>
      </c>
      <c r="D14" s="201">
        <f>'Neraca Lajur1'!F12</f>
        <v>300000</v>
      </c>
      <c r="E14" s="201"/>
      <c r="F14" s="593"/>
    </row>
    <row r="15" spans="2:8" s="2" customFormat="1" ht="15">
      <c r="B15" s="593"/>
      <c r="C15" s="160" t="s">
        <v>152</v>
      </c>
      <c r="D15" s="201">
        <f>'Neraca Lajur1'!F13</f>
        <v>4150000</v>
      </c>
      <c r="E15" s="201"/>
      <c r="F15" s="593"/>
    </row>
    <row r="16" spans="2:8" s="2" customFormat="1" ht="15">
      <c r="B16" s="593"/>
      <c r="C16" s="160" t="s">
        <v>208</v>
      </c>
      <c r="D16" s="201">
        <v>2180000</v>
      </c>
      <c r="E16" s="201"/>
      <c r="F16" s="593"/>
    </row>
    <row r="17" spans="2:8" s="2" customFormat="1" ht="15">
      <c r="B17" s="593"/>
      <c r="C17" s="160" t="s">
        <v>211</v>
      </c>
      <c r="D17" s="201">
        <v>8365510</v>
      </c>
      <c r="E17" s="201"/>
      <c r="F17" s="593"/>
    </row>
    <row r="18" spans="2:8" s="2" customFormat="1" ht="15">
      <c r="B18" s="593"/>
      <c r="C18" s="158"/>
      <c r="D18" s="201"/>
      <c r="E18" s="201"/>
      <c r="F18" s="593"/>
    </row>
    <row r="19" spans="2:8" s="2" customFormat="1" ht="15.75">
      <c r="B19" s="593"/>
      <c r="C19" s="255" t="s">
        <v>18</v>
      </c>
      <c r="D19" s="256"/>
      <c r="E19" s="256">
        <f>SUM(D12:D17)</f>
        <v>14995510</v>
      </c>
      <c r="F19" s="593"/>
    </row>
    <row r="20" spans="2:8" s="2" customFormat="1" ht="15.75">
      <c r="B20" s="593"/>
      <c r="C20" s="161"/>
      <c r="D20" s="201"/>
      <c r="E20" s="201"/>
      <c r="F20" s="593"/>
    </row>
    <row r="21" spans="2:8" s="2" customFormat="1" ht="15.75">
      <c r="B21" s="593"/>
      <c r="C21" s="255" t="s">
        <v>15</v>
      </c>
      <c r="D21" s="257"/>
      <c r="E21" s="256">
        <f>E9+E19</f>
        <v>76582387</v>
      </c>
      <c r="F21" s="593"/>
    </row>
    <row r="22" spans="2:8" s="2" customFormat="1" ht="15">
      <c r="B22" s="593"/>
      <c r="C22" s="158"/>
      <c r="D22" s="201"/>
      <c r="E22" s="201"/>
      <c r="F22" s="593"/>
      <c r="H22" s="37"/>
    </row>
    <row r="23" spans="2:8" s="2" customFormat="1" ht="15.75">
      <c r="B23" s="593"/>
      <c r="C23" s="159" t="s">
        <v>13</v>
      </c>
      <c r="D23" s="201"/>
      <c r="E23" s="201"/>
      <c r="F23" s="593"/>
    </row>
    <row r="24" spans="2:8" s="2" customFormat="1" ht="15">
      <c r="B24" s="593"/>
      <c r="C24" s="160" t="s">
        <v>151</v>
      </c>
      <c r="D24" s="201">
        <f>'Neraca Lajur1'!E12</f>
        <v>200000</v>
      </c>
      <c r="E24" s="201"/>
      <c r="F24" s="593"/>
    </row>
    <row r="25" spans="2:8" s="2" customFormat="1" ht="15" hidden="1" customHeight="1">
      <c r="B25" s="593"/>
      <c r="C25" s="160" t="s">
        <v>152</v>
      </c>
      <c r="D25" s="201">
        <f>'neraca lajur'!E18</f>
        <v>0</v>
      </c>
      <c r="E25" s="201"/>
      <c r="F25" s="593"/>
    </row>
    <row r="26" spans="2:8" s="2" customFormat="1" ht="15" hidden="1" customHeight="1">
      <c r="B26" s="593"/>
      <c r="C26" s="160" t="s">
        <v>151</v>
      </c>
      <c r="D26" s="201">
        <f>'neraca lajur'!E19</f>
        <v>0</v>
      </c>
      <c r="E26" s="201"/>
      <c r="F26" s="593"/>
    </row>
    <row r="27" spans="2:8" s="2" customFormat="1" ht="15" customHeight="1">
      <c r="B27" s="593"/>
      <c r="C27" s="160" t="s">
        <v>152</v>
      </c>
      <c r="D27" s="201">
        <f>'Neraca Lajur1'!E13</f>
        <v>2385000</v>
      </c>
      <c r="E27" s="201"/>
      <c r="F27" s="593"/>
    </row>
    <row r="28" spans="2:8" s="2" customFormat="1" ht="15">
      <c r="B28" s="593"/>
      <c r="C28" s="160" t="s">
        <v>208</v>
      </c>
      <c r="D28" s="201">
        <v>1165257</v>
      </c>
      <c r="E28" s="201"/>
      <c r="F28" s="593"/>
    </row>
    <row r="29" spans="2:8" s="2" customFormat="1" ht="15">
      <c r="B29" s="593"/>
      <c r="C29" s="160" t="s">
        <v>212</v>
      </c>
      <c r="D29" s="201">
        <v>3410365</v>
      </c>
      <c r="E29" s="201"/>
      <c r="F29" s="593"/>
    </row>
    <row r="30" spans="2:8" s="2" customFormat="1" ht="15">
      <c r="B30" s="593"/>
      <c r="C30" s="160"/>
      <c r="D30" s="201"/>
      <c r="E30" s="201"/>
      <c r="F30" s="593"/>
    </row>
    <row r="31" spans="2:8" s="2" customFormat="1" ht="15">
      <c r="B31" s="593"/>
      <c r="C31" s="158"/>
      <c r="D31" s="201"/>
      <c r="E31" s="201"/>
      <c r="F31" s="593"/>
    </row>
    <row r="32" spans="2:8" s="2" customFormat="1" ht="15.75">
      <c r="B32" s="593"/>
      <c r="C32" s="255" t="s">
        <v>17</v>
      </c>
      <c r="D32" s="257"/>
      <c r="E32" s="256">
        <f>SUM(D24:D30)</f>
        <v>7160622</v>
      </c>
      <c r="F32" s="593"/>
    </row>
    <row r="33" spans="2:8" s="2" customFormat="1" ht="15.75">
      <c r="B33" s="593"/>
      <c r="C33" s="161"/>
      <c r="D33" s="201"/>
      <c r="E33" s="201"/>
      <c r="F33" s="593"/>
      <c r="H33" s="37"/>
    </row>
    <row r="34" spans="2:8" s="2" customFormat="1" ht="15.75">
      <c r="B34" s="594"/>
      <c r="C34" s="596" t="s">
        <v>157</v>
      </c>
      <c r="D34" s="597"/>
      <c r="E34" s="256">
        <f>E21-E32</f>
        <v>69421765</v>
      </c>
      <c r="F34" s="594"/>
      <c r="H34" s="24"/>
    </row>
    <row r="35" spans="2:8" s="2" customFormat="1" ht="15.75">
      <c r="B35" s="20"/>
      <c r="C35" s="22"/>
      <c r="D35" s="12"/>
      <c r="E35" s="12"/>
      <c r="F35" s="20"/>
      <c r="H35" s="24"/>
    </row>
    <row r="36" spans="2:8" s="2" customFormat="1" ht="15" hidden="1">
      <c r="B36" s="20"/>
      <c r="C36" s="20"/>
      <c r="D36" s="12"/>
      <c r="E36" s="12"/>
      <c r="F36" s="20"/>
    </row>
    <row r="37" spans="2:8" s="2" customFormat="1" ht="15" hidden="1">
      <c r="D37" s="1"/>
      <c r="E37" s="1"/>
    </row>
    <row r="38" spans="2:8" s="2" customFormat="1" ht="15" hidden="1">
      <c r="D38" s="1"/>
      <c r="E38" s="1"/>
    </row>
    <row r="39" spans="2:8" ht="14.25">
      <c r="E39" s="603" t="str">
        <f>PHU!C37</f>
        <v>Bengkulu   31  Desember  2021</v>
      </c>
      <c r="F39" s="603"/>
    </row>
    <row r="40" spans="2:8"/>
    <row r="41" spans="2:8" ht="18" customHeight="1">
      <c r="B41" s="604" t="str">
        <f>PHU!A39</f>
        <v>Pengurus KOPERASI DEMPO SEJAHTERA</v>
      </c>
      <c r="C41" s="604"/>
      <c r="D41" s="604"/>
      <c r="E41" s="604"/>
    </row>
    <row r="42" spans="2:8" ht="15">
      <c r="B42" s="2"/>
      <c r="C42" s="2"/>
      <c r="D42" s="1"/>
      <c r="E42" s="1"/>
    </row>
    <row r="43" spans="2:8" ht="15" hidden="1">
      <c r="B43" s="2"/>
      <c r="C43" s="2"/>
      <c r="D43" s="1"/>
      <c r="E43" s="1"/>
    </row>
    <row r="44" spans="2:8" ht="15.75">
      <c r="B44" s="563" t="str">
        <f>'Arus Kas'!B66</f>
        <v>Bendahara</v>
      </c>
      <c r="C44" s="563"/>
      <c r="D44" s="552" t="str">
        <f>PHU!C42</f>
        <v>Ke t u a</v>
      </c>
      <c r="E44" s="552"/>
    </row>
    <row r="45" spans="2:8" ht="15.75">
      <c r="B45" s="4"/>
      <c r="C45" s="4"/>
      <c r="D45" s="238"/>
      <c r="E45" s="238"/>
    </row>
    <row r="46" spans="2:8" ht="15.75">
      <c r="B46" s="4"/>
      <c r="C46" s="4"/>
      <c r="D46" s="238"/>
      <c r="E46" s="238"/>
    </row>
    <row r="47" spans="2:8" ht="15.75">
      <c r="B47" s="4"/>
      <c r="C47" s="4"/>
      <c r="D47" s="238"/>
      <c r="E47" s="238"/>
    </row>
    <row r="48" spans="2:8" ht="15.75">
      <c r="B48" s="4"/>
      <c r="C48" s="4"/>
      <c r="D48" s="238"/>
      <c r="E48" s="238"/>
    </row>
    <row r="49" spans="2:5" ht="15.75">
      <c r="B49" s="4"/>
      <c r="C49" s="4"/>
      <c r="D49" s="238"/>
      <c r="E49" s="238"/>
    </row>
    <row r="50" spans="2:5" ht="15.75">
      <c r="B50" s="563" t="str">
        <f>'Arus Kas'!B71</f>
        <v>NONIE AFRIANTY</v>
      </c>
      <c r="C50" s="563"/>
      <c r="D50" s="552" t="str">
        <f>PHU!C48</f>
        <v>AIDIL FITRI</v>
      </c>
      <c r="E50" s="552"/>
    </row>
    <row r="51" spans="2:5" ht="15.75">
      <c r="B51" s="4"/>
      <c r="C51" s="4"/>
      <c r="D51" s="3"/>
      <c r="E51" s="3"/>
    </row>
    <row r="52" spans="2:5"/>
    <row r="53" spans="2:5"/>
    <row r="54" spans="2:5"/>
    <row r="55" spans="2:5"/>
    <row r="56" spans="2:5"/>
    <row r="57" spans="2:5"/>
    <row r="58" spans="2:5"/>
    <row r="59" spans="2:5"/>
    <row r="60" spans="2:5"/>
  </sheetData>
  <sheetProtection selectLockedCells="1"/>
  <mergeCells count="16">
    <mergeCell ref="E39:F39"/>
    <mergeCell ref="B41:E41"/>
    <mergeCell ref="D44:E44"/>
    <mergeCell ref="D50:E50"/>
    <mergeCell ref="B44:C44"/>
    <mergeCell ref="B50:C50"/>
    <mergeCell ref="B9:B34"/>
    <mergeCell ref="F9:F34"/>
    <mergeCell ref="B6:F6"/>
    <mergeCell ref="B1:F1"/>
    <mergeCell ref="C34:D34"/>
    <mergeCell ref="B2:F2"/>
    <mergeCell ref="B3:F3"/>
    <mergeCell ref="B4:F4"/>
    <mergeCell ref="B8:F8"/>
    <mergeCell ref="B5:D5"/>
  </mergeCells>
  <phoneticPr fontId="0" type="noConversion"/>
  <printOptions horizontalCentered="1"/>
  <pageMargins left="0.15748031496062992" right="0.15748031496062992" top="0.78740157480314965" bottom="0.78740157480314965" header="0.51181102362204722" footer="0.51181102362204722"/>
  <pageSetup paperSize="9" orientation="portrait" horizontalDpi="4294967293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V108"/>
  <sheetViews>
    <sheetView zoomScale="80" zoomScaleNormal="80" zoomScaleSheetLayoutView="80" workbookViewId="0">
      <pane xSplit="2" ySplit="5" topLeftCell="D6" activePane="bottomRight" state="frozen"/>
      <selection activeCell="A4" sqref="A4:D4"/>
      <selection pane="topRight" activeCell="A4" sqref="A4:D4"/>
      <selection pane="bottomLeft" activeCell="A4" sqref="A4:D4"/>
      <selection pane="bottomRight" activeCell="G43" sqref="G43"/>
    </sheetView>
  </sheetViews>
  <sheetFormatPr defaultColWidth="0" defaultRowHeight="12.75"/>
  <cols>
    <col min="1" max="1" width="4.85546875" style="53" customWidth="1"/>
    <col min="2" max="2" width="38.28515625" style="53" customWidth="1"/>
    <col min="3" max="3" width="16.7109375" style="53" customWidth="1"/>
    <col min="4" max="4" width="18.28515625" style="53" customWidth="1"/>
    <col min="5" max="5" width="23" style="53" customWidth="1"/>
    <col min="6" max="6" width="29.140625" style="53" customWidth="1"/>
    <col min="7" max="8" width="18.28515625" style="53" customWidth="1"/>
    <col min="9" max="9" width="18.140625" style="53" customWidth="1"/>
    <col min="10" max="10" width="19.5703125" style="53" customWidth="1"/>
    <col min="11" max="12" width="16.7109375" style="53" customWidth="1"/>
    <col min="13" max="13" width="19.85546875" style="53" customWidth="1"/>
    <col min="14" max="14" width="18.140625" style="53" customWidth="1"/>
    <col min="15" max="15" width="16.7109375" style="53" customWidth="1"/>
    <col min="16" max="16" width="16.85546875" style="53" customWidth="1"/>
    <col min="17" max="17" width="20.5703125" style="53" customWidth="1"/>
    <col min="18" max="18" width="20.28515625" style="53" customWidth="1"/>
    <col min="19" max="19" width="1.42578125" style="53" customWidth="1"/>
    <col min="20" max="20" width="13.5703125" style="53" hidden="1" customWidth="1"/>
    <col min="21" max="21" width="9.140625" style="53" hidden="1" customWidth="1"/>
    <col min="22" max="22" width="13.5703125" style="53" hidden="1" customWidth="1"/>
    <col min="23" max="16384" width="9.140625" style="53" hidden="1"/>
  </cols>
  <sheetData>
    <row r="1" spans="1:22" ht="15">
      <c r="A1" s="609"/>
      <c r="B1" s="609"/>
      <c r="C1" s="609"/>
      <c r="D1" s="609"/>
      <c r="E1" s="609"/>
      <c r="F1" s="609"/>
      <c r="G1" s="609"/>
      <c r="H1" s="609"/>
      <c r="I1" s="609"/>
      <c r="J1" s="609"/>
      <c r="K1" s="609"/>
      <c r="L1" s="609"/>
      <c r="M1" s="609"/>
      <c r="N1" s="609"/>
      <c r="O1" s="609"/>
      <c r="P1" s="609"/>
      <c r="Q1" s="609"/>
      <c r="R1" s="609"/>
    </row>
    <row r="2" spans="1:22" ht="15">
      <c r="A2" s="609" t="s">
        <v>69</v>
      </c>
      <c r="B2" s="609"/>
      <c r="C2" s="609"/>
      <c r="D2" s="609"/>
      <c r="E2" s="609"/>
      <c r="F2" s="609"/>
      <c r="G2" s="609"/>
      <c r="H2" s="609"/>
      <c r="I2" s="609"/>
      <c r="J2" s="609"/>
      <c r="K2" s="609"/>
      <c r="L2" s="609"/>
      <c r="M2" s="609"/>
      <c r="N2" s="609"/>
      <c r="O2" s="609"/>
      <c r="P2" s="609"/>
      <c r="Q2" s="609"/>
      <c r="R2" s="609"/>
    </row>
    <row r="3" spans="1:22" ht="15">
      <c r="A3" s="54"/>
      <c r="B3" s="54"/>
      <c r="C3" s="54"/>
      <c r="D3" s="55"/>
      <c r="E3" s="55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</row>
    <row r="4" spans="1:22">
      <c r="A4" s="610" t="s">
        <v>23</v>
      </c>
      <c r="B4" s="610" t="s">
        <v>24</v>
      </c>
      <c r="C4" s="611" t="s">
        <v>25</v>
      </c>
      <c r="D4" s="611"/>
      <c r="E4" s="611" t="s">
        <v>66</v>
      </c>
      <c r="F4" s="611"/>
      <c r="G4" s="611" t="s">
        <v>65</v>
      </c>
      <c r="H4" s="611"/>
      <c r="I4" s="611" t="s">
        <v>26</v>
      </c>
      <c r="J4" s="611"/>
      <c r="K4" s="611" t="s">
        <v>27</v>
      </c>
      <c r="L4" s="611"/>
      <c r="M4" s="607" t="s">
        <v>34</v>
      </c>
      <c r="N4" s="608"/>
      <c r="O4" s="612" t="s">
        <v>28</v>
      </c>
      <c r="P4" s="612"/>
      <c r="Q4" s="612" t="s">
        <v>29</v>
      </c>
      <c r="R4" s="612"/>
    </row>
    <row r="5" spans="1:22">
      <c r="A5" s="610"/>
      <c r="B5" s="610"/>
      <c r="C5" s="141" t="s">
        <v>32</v>
      </c>
      <c r="D5" s="141" t="s">
        <v>33</v>
      </c>
      <c r="E5" s="141" t="s">
        <v>32</v>
      </c>
      <c r="F5" s="141" t="s">
        <v>33</v>
      </c>
      <c r="G5" s="141" t="s">
        <v>32</v>
      </c>
      <c r="H5" s="141" t="s">
        <v>33</v>
      </c>
      <c r="I5" s="141" t="s">
        <v>32</v>
      </c>
      <c r="J5" s="141" t="s">
        <v>33</v>
      </c>
      <c r="K5" s="141" t="s">
        <v>32</v>
      </c>
      <c r="L5" s="141" t="s">
        <v>33</v>
      </c>
      <c r="M5" s="141" t="s">
        <v>32</v>
      </c>
      <c r="N5" s="141" t="s">
        <v>33</v>
      </c>
      <c r="O5" s="141" t="s">
        <v>32</v>
      </c>
      <c r="P5" s="141" t="s">
        <v>33</v>
      </c>
      <c r="Q5" s="141" t="s">
        <v>32</v>
      </c>
      <c r="R5" s="141" t="s">
        <v>33</v>
      </c>
    </row>
    <row r="6" spans="1:22" ht="15" customHeight="1">
      <c r="A6" s="56">
        <v>1</v>
      </c>
      <c r="B6" s="193" t="s">
        <v>115</v>
      </c>
      <c r="C6" s="112">
        <f>'input Data Koperasi'!H6</f>
        <v>747300</v>
      </c>
      <c r="D6" s="52"/>
      <c r="E6" s="58">
        <f>SUM(F7:F38)</f>
        <v>95215510</v>
      </c>
      <c r="F6" s="58">
        <f>SUM(E7:E38)</f>
        <v>87550257</v>
      </c>
      <c r="G6" s="52"/>
      <c r="H6" s="52"/>
      <c r="I6" s="59">
        <f>C6+E6-(D6+F6)</f>
        <v>8412553</v>
      </c>
      <c r="J6" s="60"/>
      <c r="K6" s="61"/>
      <c r="L6" s="61"/>
      <c r="M6" s="62">
        <f>I6+K6-(J6+L6)</f>
        <v>8412553</v>
      </c>
      <c r="N6" s="62"/>
      <c r="O6" s="52"/>
      <c r="P6" s="52"/>
      <c r="Q6" s="63">
        <f>M6</f>
        <v>8412553</v>
      </c>
      <c r="R6" s="52"/>
    </row>
    <row r="7" spans="1:22" ht="15" customHeight="1">
      <c r="A7" s="56">
        <v>2</v>
      </c>
      <c r="B7" s="57" t="s">
        <v>63</v>
      </c>
      <c r="C7" s="112">
        <f>'input Data Koperasi'!H7</f>
        <v>44971500</v>
      </c>
      <c r="D7" s="52"/>
      <c r="E7" s="52"/>
      <c r="F7" s="52"/>
      <c r="G7" s="58" t="e">
        <f>SUM(H8:H38)</f>
        <v>#REF!</v>
      </c>
      <c r="H7" s="58" t="e">
        <f>SUM(G8:G38)</f>
        <v>#REF!</v>
      </c>
      <c r="I7" s="59" t="e">
        <f>C7+G7-(D7+H7)</f>
        <v>#REF!</v>
      </c>
      <c r="J7" s="60"/>
      <c r="K7" s="61"/>
      <c r="L7" s="61"/>
      <c r="M7" s="62" t="e">
        <f>I7+K7-(J7+L7)</f>
        <v>#REF!</v>
      </c>
      <c r="N7" s="62"/>
      <c r="O7" s="52"/>
      <c r="P7" s="52"/>
      <c r="Q7" s="63" t="e">
        <f>M7</f>
        <v>#REF!</v>
      </c>
      <c r="R7" s="52"/>
      <c r="V7" s="64"/>
    </row>
    <row r="8" spans="1:22" ht="15" customHeight="1">
      <c r="A8" s="56">
        <v>3</v>
      </c>
      <c r="B8" s="116" t="s">
        <v>67</v>
      </c>
      <c r="C8" s="117">
        <v>0</v>
      </c>
      <c r="D8" s="117"/>
      <c r="E8" s="118">
        <f>'Arus Kas'!C29</f>
        <v>83000000</v>
      </c>
      <c r="F8" s="118">
        <f>'Arus Kas'!C12</f>
        <v>84200000</v>
      </c>
      <c r="G8" s="118" t="e">
        <f>#REF!</f>
        <v>#REF!</v>
      </c>
      <c r="H8" s="118" t="e">
        <f>#REF!</f>
        <v>#REF!</v>
      </c>
      <c r="I8" s="119" t="e">
        <f>(C8+E8+G8)-(D8+F8+H8)</f>
        <v>#REF!</v>
      </c>
      <c r="J8" s="117"/>
      <c r="K8" s="120"/>
      <c r="L8" s="120"/>
      <c r="M8" s="121"/>
      <c r="N8" s="121"/>
      <c r="O8" s="117"/>
      <c r="P8" s="117"/>
      <c r="Q8" s="117"/>
      <c r="R8" s="117"/>
      <c r="V8" s="64"/>
    </row>
    <row r="9" spans="1:22" ht="15" customHeight="1">
      <c r="A9" s="56">
        <v>4</v>
      </c>
      <c r="B9" s="193" t="s">
        <v>114</v>
      </c>
      <c r="C9" s="112">
        <f>'input Data Koperasi'!H8</f>
        <v>279750000</v>
      </c>
      <c r="D9" s="52"/>
      <c r="E9" s="58">
        <f>'Arus Kas'!C30</f>
        <v>200000</v>
      </c>
      <c r="F9" s="58">
        <f>'Arus Kas'!C13</f>
        <v>8420000</v>
      </c>
      <c r="G9" s="58" t="e">
        <f>#REF!</f>
        <v>#REF!</v>
      </c>
      <c r="H9" s="58" t="e">
        <f>#REF!</f>
        <v>#REF!</v>
      </c>
      <c r="I9" s="59" t="e">
        <f>(C9+E9+G9)-(D9+F9+H9)</f>
        <v>#REF!</v>
      </c>
      <c r="J9" s="60"/>
      <c r="K9" s="61"/>
      <c r="L9" s="61"/>
      <c r="M9" s="62" t="e">
        <f>I9+K9-(J9+L9)</f>
        <v>#REF!</v>
      </c>
      <c r="N9" s="62"/>
      <c r="O9" s="52"/>
      <c r="P9" s="52"/>
      <c r="Q9" s="63" t="e">
        <f>M9</f>
        <v>#REF!</v>
      </c>
      <c r="R9" s="52"/>
      <c r="V9" s="64"/>
    </row>
    <row r="10" spans="1:22" ht="15" customHeight="1">
      <c r="A10" s="56">
        <v>5</v>
      </c>
      <c r="B10" s="57" t="s">
        <v>54</v>
      </c>
      <c r="C10" s="52"/>
      <c r="D10" s="112">
        <f>'input Data Koperasi'!I9</f>
        <v>282950000</v>
      </c>
      <c r="E10" s="58">
        <f>'Arus Kas'!C37</f>
        <v>700000</v>
      </c>
      <c r="F10" s="58"/>
      <c r="G10" s="58" t="e">
        <f>#REF!</f>
        <v>#REF!</v>
      </c>
      <c r="H10" s="65" t="e">
        <f>#REF!</f>
        <v>#REF!</v>
      </c>
      <c r="I10" s="52"/>
      <c r="J10" s="59" t="e">
        <f>(D10+F10+H10)-(C10+E10+G10)</f>
        <v>#REF!</v>
      </c>
      <c r="K10" s="61"/>
      <c r="L10" s="61"/>
      <c r="M10" s="62"/>
      <c r="N10" s="62" t="e">
        <f>J10+L10-(I10+K10)</f>
        <v>#REF!</v>
      </c>
      <c r="O10" s="52"/>
      <c r="P10" s="52"/>
      <c r="Q10" s="63"/>
      <c r="R10" s="63" t="e">
        <f>N10</f>
        <v>#REF!</v>
      </c>
      <c r="V10" s="64"/>
    </row>
    <row r="11" spans="1:22" ht="15" customHeight="1">
      <c r="A11" s="56">
        <v>6</v>
      </c>
      <c r="B11" s="57" t="s">
        <v>56</v>
      </c>
      <c r="C11" s="112">
        <f>'input Data Koperasi'!H10</f>
        <v>0</v>
      </c>
      <c r="D11" s="52"/>
      <c r="E11" s="58"/>
      <c r="F11" s="58"/>
      <c r="G11" s="52"/>
      <c r="H11" s="52"/>
      <c r="I11" s="59">
        <f>(C11+E11+G11)-(D11+F11+H11)</f>
        <v>0</v>
      </c>
      <c r="J11" s="52"/>
      <c r="K11" s="61"/>
      <c r="L11" s="61"/>
      <c r="M11" s="62">
        <f>I11+K11-(J11+L11)</f>
        <v>0</v>
      </c>
      <c r="N11" s="62"/>
      <c r="O11" s="52"/>
      <c r="P11" s="52"/>
      <c r="Q11" s="63">
        <f>M11</f>
        <v>0</v>
      </c>
      <c r="R11" s="52"/>
    </row>
    <row r="12" spans="1:22" ht="15" customHeight="1">
      <c r="A12" s="56">
        <v>7</v>
      </c>
      <c r="B12" s="57" t="s">
        <v>36</v>
      </c>
      <c r="C12" s="112">
        <f>'input Data Koperasi'!H11</f>
        <v>0</v>
      </c>
      <c r="D12" s="52"/>
      <c r="E12" s="58"/>
      <c r="F12" s="58"/>
      <c r="G12" s="52"/>
      <c r="H12" s="52"/>
      <c r="I12" s="59">
        <f>(C12+E12+G12)-(D12+F12+H12)</f>
        <v>0</v>
      </c>
      <c r="J12" s="52"/>
      <c r="K12" s="61"/>
      <c r="L12" s="61"/>
      <c r="M12" s="62">
        <f>I12+K12-(J12+L12)</f>
        <v>0</v>
      </c>
      <c r="N12" s="52"/>
      <c r="O12" s="52"/>
      <c r="P12" s="52"/>
      <c r="Q12" s="63">
        <f>M12</f>
        <v>0</v>
      </c>
      <c r="R12" s="52"/>
      <c r="V12" s="64"/>
    </row>
    <row r="13" spans="1:22" ht="15" customHeight="1">
      <c r="A13" s="56">
        <v>8</v>
      </c>
      <c r="B13" s="57" t="s">
        <v>64</v>
      </c>
      <c r="C13" s="52">
        <v>0</v>
      </c>
      <c r="D13" s="112">
        <f>'input Data Koperasi'!I12</f>
        <v>3616300</v>
      </c>
      <c r="E13" s="58">
        <f>'Arus Kas'!$C$34</f>
        <v>100000</v>
      </c>
      <c r="F13" s="58"/>
      <c r="G13" s="52"/>
      <c r="H13" s="52"/>
      <c r="I13" s="52"/>
      <c r="J13" s="59">
        <f t="shared" ref="J13:J27" si="0">(D13+F13+H13)-(C13+E13+G13)</f>
        <v>3516300</v>
      </c>
      <c r="K13" s="66"/>
      <c r="L13" s="67">
        <f>K21*40%</f>
        <v>632000</v>
      </c>
      <c r="M13" s="62"/>
      <c r="N13" s="62">
        <f t="shared" ref="N13:N21" si="1">J13+L13-(I13+K13)</f>
        <v>4148300</v>
      </c>
      <c r="O13" s="52"/>
      <c r="P13" s="52"/>
      <c r="Q13" s="52"/>
      <c r="R13" s="68">
        <f t="shared" ref="R13:R20" si="2">N13</f>
        <v>4148300</v>
      </c>
    </row>
    <row r="14" spans="1:22" ht="15" customHeight="1">
      <c r="A14" s="56">
        <v>9</v>
      </c>
      <c r="B14" s="57" t="s">
        <v>38</v>
      </c>
      <c r="C14" s="52">
        <v>0</v>
      </c>
      <c r="D14" s="112">
        <f>'input Data Koperasi'!I13</f>
        <v>594000</v>
      </c>
      <c r="E14" s="58">
        <f>'Arus Kas'!$C$32</f>
        <v>1165257</v>
      </c>
      <c r="F14" s="58"/>
      <c r="G14" s="52"/>
      <c r="H14" s="52"/>
      <c r="I14" s="52"/>
      <c r="J14" s="59">
        <f t="shared" si="0"/>
        <v>-571257</v>
      </c>
      <c r="K14" s="66"/>
      <c r="L14" s="67">
        <f>K21*5%</f>
        <v>79000</v>
      </c>
      <c r="M14" s="62"/>
      <c r="N14" s="62">
        <f t="shared" si="1"/>
        <v>-492257</v>
      </c>
      <c r="O14" s="52"/>
      <c r="P14" s="52"/>
      <c r="Q14" s="52"/>
      <c r="R14" s="68">
        <f t="shared" si="2"/>
        <v>-492257</v>
      </c>
    </row>
    <row r="15" spans="1:22" ht="15" customHeight="1">
      <c r="A15" s="56">
        <v>10</v>
      </c>
      <c r="B15" s="57" t="s">
        <v>37</v>
      </c>
      <c r="C15" s="52">
        <v>0</v>
      </c>
      <c r="D15" s="112">
        <f>'input Data Koperasi'!I14</f>
        <v>764000</v>
      </c>
      <c r="E15" s="58">
        <f>'Arus Kas'!$C$31</f>
        <v>2385000</v>
      </c>
      <c r="F15" s="58"/>
      <c r="G15" s="52"/>
      <c r="H15" s="52"/>
      <c r="I15" s="52"/>
      <c r="J15" s="59">
        <f>(D15+F15+H15)-(C15+E15+G15)</f>
        <v>-1621000</v>
      </c>
      <c r="K15" s="66"/>
      <c r="L15" s="67">
        <f>K21*5%</f>
        <v>79000</v>
      </c>
      <c r="M15" s="62"/>
      <c r="N15" s="62">
        <f t="shared" si="1"/>
        <v>-1542000</v>
      </c>
      <c r="O15" s="52"/>
      <c r="P15" s="52"/>
      <c r="Q15" s="52"/>
      <c r="R15" s="68">
        <f>N15</f>
        <v>-1542000</v>
      </c>
    </row>
    <row r="16" spans="1:22" ht="15" customHeight="1">
      <c r="A16" s="56"/>
      <c r="B16" s="57" t="str">
        <f>'Arus Kas'!B19</f>
        <v>Penerimaan Tabungan ...</v>
      </c>
      <c r="C16" s="52"/>
      <c r="D16" s="112">
        <f>'input Data Koperasi'!I15</f>
        <v>0</v>
      </c>
      <c r="E16" s="58">
        <f>'Arus Kas'!C38</f>
        <v>0</v>
      </c>
      <c r="F16" s="58">
        <f>'Arus Kas'!C19</f>
        <v>0</v>
      </c>
      <c r="G16" s="52"/>
      <c r="H16" s="52"/>
      <c r="I16" s="52"/>
      <c r="J16" s="59">
        <f>(D16+F16+H16)-(C16+E16+G16)</f>
        <v>0</v>
      </c>
      <c r="K16" s="66"/>
      <c r="L16" s="67"/>
      <c r="M16" s="62"/>
      <c r="N16" s="62">
        <f t="shared" si="1"/>
        <v>0</v>
      </c>
      <c r="O16" s="52"/>
      <c r="P16" s="52"/>
      <c r="Q16" s="52"/>
      <c r="R16" s="68">
        <f>N16</f>
        <v>0</v>
      </c>
    </row>
    <row r="17" spans="1:18" ht="15" customHeight="1">
      <c r="A17" s="56"/>
      <c r="B17" s="57" t="str">
        <f>'Arus Kas'!B20</f>
        <v>Penerimaan Tabungan ...</v>
      </c>
      <c r="C17" s="52"/>
      <c r="D17" s="112">
        <f>'input Data Koperasi'!I16</f>
        <v>0</v>
      </c>
      <c r="E17" s="58">
        <f>'Arus Kas'!C39</f>
        <v>0</v>
      </c>
      <c r="F17" s="58">
        <f>'Arus Kas'!C20</f>
        <v>0</v>
      </c>
      <c r="G17" s="52"/>
      <c r="H17" s="52"/>
      <c r="I17" s="52"/>
      <c r="J17" s="59">
        <f>(D17+F17+H17)-(C17+E17+G17)</f>
        <v>0</v>
      </c>
      <c r="K17" s="66"/>
      <c r="L17" s="67"/>
      <c r="M17" s="62"/>
      <c r="N17" s="62">
        <f t="shared" si="1"/>
        <v>0</v>
      </c>
      <c r="O17" s="52"/>
      <c r="P17" s="52"/>
      <c r="Q17" s="52"/>
      <c r="R17" s="68">
        <f>N17</f>
        <v>0</v>
      </c>
    </row>
    <row r="18" spans="1:18" ht="15" customHeight="1">
      <c r="A18" s="56">
        <v>11</v>
      </c>
      <c r="B18" s="57" t="s">
        <v>39</v>
      </c>
      <c r="C18" s="52">
        <v>0</v>
      </c>
      <c r="D18" s="112">
        <f>'input Data Koperasi'!I17</f>
        <v>0</v>
      </c>
      <c r="E18" s="58">
        <f>'Arus Kas'!C40</f>
        <v>0</v>
      </c>
      <c r="F18" s="58">
        <f>'Arus Kas'!C21</f>
        <v>0</v>
      </c>
      <c r="G18" s="52"/>
      <c r="H18" s="52"/>
      <c r="I18" s="52"/>
      <c r="J18" s="59">
        <f t="shared" si="0"/>
        <v>0</v>
      </c>
      <c r="K18" s="66"/>
      <c r="L18" s="66"/>
      <c r="M18" s="62"/>
      <c r="N18" s="62">
        <f t="shared" si="1"/>
        <v>0</v>
      </c>
      <c r="O18" s="52"/>
      <c r="P18" s="52"/>
      <c r="Q18" s="52"/>
      <c r="R18" s="68">
        <f t="shared" si="2"/>
        <v>0</v>
      </c>
    </row>
    <row r="19" spans="1:18" ht="15" customHeight="1">
      <c r="A19" s="56">
        <v>12</v>
      </c>
      <c r="B19" s="57" t="s">
        <v>30</v>
      </c>
      <c r="C19" s="52">
        <v>0</v>
      </c>
      <c r="D19" s="112">
        <f>'input Data Koperasi'!I18</f>
        <v>0</v>
      </c>
      <c r="E19" s="58">
        <f>'Arus Kas'!C41</f>
        <v>0</v>
      </c>
      <c r="F19" s="58">
        <f>'Arus Kas'!C22</f>
        <v>0</v>
      </c>
      <c r="G19" s="52"/>
      <c r="H19" s="52"/>
      <c r="I19" s="52"/>
      <c r="J19" s="59">
        <f t="shared" si="0"/>
        <v>0</v>
      </c>
      <c r="K19" s="66"/>
      <c r="L19" s="66"/>
      <c r="M19" s="62"/>
      <c r="N19" s="62">
        <f t="shared" si="1"/>
        <v>0</v>
      </c>
      <c r="O19" s="52"/>
      <c r="P19" s="52"/>
      <c r="Q19" s="52"/>
      <c r="R19" s="68">
        <f>N19</f>
        <v>0</v>
      </c>
    </row>
    <row r="20" spans="1:18" ht="15" customHeight="1">
      <c r="A20" s="56">
        <v>13</v>
      </c>
      <c r="B20" s="57" t="s">
        <v>53</v>
      </c>
      <c r="C20" s="52">
        <v>0</v>
      </c>
      <c r="D20" s="112">
        <f>'input Data Koperasi'!I19</f>
        <v>35964500</v>
      </c>
      <c r="E20" s="58">
        <f>'Arus Kas'!C42</f>
        <v>0</v>
      </c>
      <c r="F20" s="58"/>
      <c r="G20" s="68" t="e">
        <f>#REF!</f>
        <v>#REF!</v>
      </c>
      <c r="H20" s="52"/>
      <c r="I20" s="52"/>
      <c r="J20" s="59" t="e">
        <f>(D20+F20+H20)-(C20+E20+G20)</f>
        <v>#REF!</v>
      </c>
      <c r="K20" s="66"/>
      <c r="L20" s="67">
        <f>K21*50%</f>
        <v>790000</v>
      </c>
      <c r="M20" s="62"/>
      <c r="N20" s="62" t="e">
        <f t="shared" si="1"/>
        <v>#REF!</v>
      </c>
      <c r="O20" s="52"/>
      <c r="P20" s="52"/>
      <c r="Q20" s="52"/>
      <c r="R20" s="68" t="e">
        <f t="shared" si="2"/>
        <v>#REF!</v>
      </c>
    </row>
    <row r="21" spans="1:18" ht="15" customHeight="1">
      <c r="A21" s="56">
        <v>14</v>
      </c>
      <c r="B21" s="193" t="s">
        <v>118</v>
      </c>
      <c r="C21" s="52"/>
      <c r="D21" s="113">
        <f>'input Data Koperasi'!I20</f>
        <v>1580000</v>
      </c>
      <c r="E21" s="52"/>
      <c r="F21" s="52"/>
      <c r="G21" s="52"/>
      <c r="H21" s="52"/>
      <c r="I21" s="52"/>
      <c r="J21" s="69">
        <f t="shared" si="0"/>
        <v>1580000</v>
      </c>
      <c r="K21" s="70">
        <f>J21</f>
        <v>1580000</v>
      </c>
      <c r="L21" s="66"/>
      <c r="M21" s="60">
        <f>I21+K21-(J21+L21)</f>
        <v>0</v>
      </c>
      <c r="N21" s="60">
        <f t="shared" si="1"/>
        <v>0</v>
      </c>
      <c r="O21" s="52"/>
      <c r="P21" s="52"/>
      <c r="Q21" s="52"/>
      <c r="R21" s="52"/>
    </row>
    <row r="22" spans="1:18" ht="15" customHeight="1">
      <c r="A22" s="56">
        <v>15</v>
      </c>
      <c r="B22" s="193" t="s">
        <v>125</v>
      </c>
      <c r="C22" s="52"/>
      <c r="D22" s="52"/>
      <c r="E22" s="52"/>
      <c r="F22" s="52"/>
      <c r="G22" s="52"/>
      <c r="H22" s="52"/>
      <c r="I22" s="52"/>
      <c r="J22" s="52"/>
      <c r="K22" s="71"/>
      <c r="L22" s="71"/>
      <c r="M22" s="52"/>
      <c r="N22" s="52"/>
      <c r="O22" s="72" t="e">
        <f>SUM(P23:P27)-SUM(O28:O38)</f>
        <v>#REF!</v>
      </c>
      <c r="P22" s="52"/>
      <c r="Q22" s="52"/>
      <c r="R22" s="73" t="e">
        <f>O22</f>
        <v>#REF!</v>
      </c>
    </row>
    <row r="23" spans="1:18" ht="15" customHeight="1">
      <c r="A23" s="56">
        <v>16</v>
      </c>
      <c r="B23" s="74" t="s">
        <v>51</v>
      </c>
      <c r="C23" s="52"/>
      <c r="D23" s="52"/>
      <c r="E23" s="52"/>
      <c r="F23" s="75">
        <f>'Arus Kas'!C14</f>
        <v>115510</v>
      </c>
      <c r="G23" s="52"/>
      <c r="H23" s="52"/>
      <c r="I23" s="52"/>
      <c r="J23" s="75">
        <f t="shared" si="0"/>
        <v>115510</v>
      </c>
      <c r="K23" s="71"/>
      <c r="L23" s="76"/>
      <c r="M23" s="52"/>
      <c r="N23" s="75">
        <f>J23+L23-(I23+K23)</f>
        <v>115510</v>
      </c>
      <c r="O23" s="77"/>
      <c r="P23" s="75">
        <f>N23</f>
        <v>115510</v>
      </c>
      <c r="Q23" s="52"/>
      <c r="R23" s="52"/>
    </row>
    <row r="24" spans="1:18" ht="15" customHeight="1">
      <c r="A24" s="56">
        <v>17</v>
      </c>
      <c r="B24" s="74" t="s">
        <v>55</v>
      </c>
      <c r="C24" s="52"/>
      <c r="D24" s="52"/>
      <c r="E24" s="52"/>
      <c r="F24" s="52"/>
      <c r="G24" s="52"/>
      <c r="H24" s="75" t="e">
        <f>#REF!+#REF!</f>
        <v>#REF!</v>
      </c>
      <c r="I24" s="52"/>
      <c r="J24" s="75" t="e">
        <f t="shared" si="0"/>
        <v>#REF!</v>
      </c>
      <c r="K24" s="52"/>
      <c r="L24" s="75"/>
      <c r="M24" s="52"/>
      <c r="N24" s="75" t="e">
        <f>J24+L24-(I24+K24)</f>
        <v>#REF!</v>
      </c>
      <c r="O24" s="77"/>
      <c r="P24" s="75" t="e">
        <f>N24</f>
        <v>#REF!</v>
      </c>
      <c r="Q24" s="52"/>
      <c r="R24" s="52"/>
    </row>
    <row r="25" spans="1:18" ht="15" customHeight="1">
      <c r="A25" s="56"/>
      <c r="B25" s="74" t="e">
        <f>#REF!</f>
        <v>#REF!</v>
      </c>
      <c r="C25" s="52"/>
      <c r="D25" s="52"/>
      <c r="E25" s="52"/>
      <c r="F25" s="52"/>
      <c r="G25" s="52"/>
      <c r="H25" s="75" t="e">
        <f>#REF!</f>
        <v>#REF!</v>
      </c>
      <c r="I25" s="52"/>
      <c r="J25" s="75" t="e">
        <f t="shared" si="0"/>
        <v>#REF!</v>
      </c>
      <c r="K25" s="52"/>
      <c r="L25" s="75"/>
      <c r="M25" s="52"/>
      <c r="N25" s="75" t="e">
        <f>J25+L25-(I25+K25)</f>
        <v>#REF!</v>
      </c>
      <c r="O25" s="77"/>
      <c r="P25" s="75" t="e">
        <f>N25</f>
        <v>#REF!</v>
      </c>
      <c r="Q25" s="52"/>
      <c r="R25" s="52"/>
    </row>
    <row r="26" spans="1:18" ht="15" customHeight="1">
      <c r="A26" s="56">
        <v>18</v>
      </c>
      <c r="B26" s="74" t="s">
        <v>62</v>
      </c>
      <c r="C26" s="52"/>
      <c r="D26" s="52"/>
      <c r="E26" s="52"/>
      <c r="F26" s="75">
        <f>'Arus Kas'!C16</f>
        <v>300000</v>
      </c>
      <c r="G26" s="52"/>
      <c r="H26" s="52"/>
      <c r="I26" s="52"/>
      <c r="J26" s="75">
        <f t="shared" si="0"/>
        <v>300000</v>
      </c>
      <c r="K26" s="52"/>
      <c r="L26" s="75"/>
      <c r="M26" s="52"/>
      <c r="N26" s="75">
        <f>J26+L26-(I26+K26)</f>
        <v>300000</v>
      </c>
      <c r="O26" s="77"/>
      <c r="P26" s="75">
        <f>N26</f>
        <v>300000</v>
      </c>
      <c r="Q26" s="52"/>
      <c r="R26" s="52"/>
    </row>
    <row r="27" spans="1:18" ht="15" customHeight="1">
      <c r="A27" s="56">
        <v>19</v>
      </c>
      <c r="B27" s="78" t="s">
        <v>73</v>
      </c>
      <c r="C27" s="52"/>
      <c r="D27" s="52"/>
      <c r="E27" s="52"/>
      <c r="F27" s="75">
        <f>'Arus Kas'!C18</f>
        <v>2180000</v>
      </c>
      <c r="G27" s="52"/>
      <c r="H27" s="52"/>
      <c r="I27" s="52"/>
      <c r="J27" s="75">
        <f t="shared" si="0"/>
        <v>2180000</v>
      </c>
      <c r="K27" s="52"/>
      <c r="L27" s="75"/>
      <c r="M27" s="52"/>
      <c r="N27" s="75">
        <f>J27+L27-(I27+K27)</f>
        <v>2180000</v>
      </c>
      <c r="O27" s="77"/>
      <c r="P27" s="75">
        <f>N27</f>
        <v>2180000</v>
      </c>
      <c r="Q27" s="52"/>
      <c r="R27" s="52"/>
    </row>
    <row r="28" spans="1:18" ht="15" customHeight="1">
      <c r="A28" s="56">
        <v>20</v>
      </c>
      <c r="B28" s="79" t="str">
        <f>'Arus Kas'!B43</f>
        <v>Biaya Transport</v>
      </c>
      <c r="C28" s="52"/>
      <c r="D28" s="52"/>
      <c r="E28" s="80">
        <f>'Arus Kas'!C43</f>
        <v>0</v>
      </c>
      <c r="F28" s="52"/>
      <c r="G28" s="52"/>
      <c r="H28" s="52"/>
      <c r="I28" s="80">
        <f t="shared" ref="I28:I38" si="3">(C28+E28+G28)-(D28+F28+H28)</f>
        <v>0</v>
      </c>
      <c r="J28" s="52"/>
      <c r="K28" s="80"/>
      <c r="L28" s="52"/>
      <c r="M28" s="80">
        <f>I28+K28-(J28+L28)</f>
        <v>0</v>
      </c>
      <c r="N28" s="52"/>
      <c r="O28" s="81">
        <f t="shared" ref="O28:O38" si="4">M28</f>
        <v>0</v>
      </c>
      <c r="P28" s="52"/>
      <c r="Q28" s="52"/>
      <c r="R28" s="52"/>
    </row>
    <row r="29" spans="1:18" ht="15" customHeight="1">
      <c r="A29" s="56">
        <v>21</v>
      </c>
      <c r="B29" s="79" t="str">
        <f>'Arus Kas'!B44</f>
        <v>Biaya Rapat</v>
      </c>
      <c r="C29" s="52"/>
      <c r="D29" s="52"/>
      <c r="E29" s="80">
        <f>'Arus Kas'!C44</f>
        <v>0</v>
      </c>
      <c r="F29" s="52"/>
      <c r="G29" s="52"/>
      <c r="H29" s="52"/>
      <c r="I29" s="80">
        <f t="shared" si="3"/>
        <v>0</v>
      </c>
      <c r="J29" s="52"/>
      <c r="K29" s="80"/>
      <c r="L29" s="52"/>
      <c r="M29" s="80">
        <f t="shared" ref="M29:M38" si="5">I29+K29-(J29+L29)</f>
        <v>0</v>
      </c>
      <c r="N29" s="52"/>
      <c r="O29" s="81">
        <f t="shared" si="4"/>
        <v>0</v>
      </c>
      <c r="P29" s="52"/>
      <c r="Q29" s="52"/>
      <c r="R29" s="52"/>
    </row>
    <row r="30" spans="1:18" ht="15" customHeight="1">
      <c r="A30" s="56">
        <v>22</v>
      </c>
      <c r="B30" s="79" t="str">
        <f>'Arus Kas'!B45</f>
        <v>Biaya Komsumsi</v>
      </c>
      <c r="C30" s="52"/>
      <c r="D30" s="52"/>
      <c r="E30" s="80">
        <f>'Arus Kas'!C45</f>
        <v>0</v>
      </c>
      <c r="F30" s="52"/>
      <c r="G30" s="52"/>
      <c r="H30" s="52"/>
      <c r="I30" s="80">
        <f t="shared" si="3"/>
        <v>0</v>
      </c>
      <c r="J30" s="52"/>
      <c r="K30" s="80"/>
      <c r="L30" s="52"/>
      <c r="M30" s="80">
        <f t="shared" si="5"/>
        <v>0</v>
      </c>
      <c r="N30" s="52"/>
      <c r="O30" s="81">
        <f t="shared" si="4"/>
        <v>0</v>
      </c>
      <c r="P30" s="52"/>
      <c r="Q30" s="52"/>
      <c r="R30" s="52"/>
    </row>
    <row r="31" spans="1:18" ht="15" customHeight="1">
      <c r="A31" s="56">
        <v>23</v>
      </c>
      <c r="B31" s="79" t="str">
        <f>'Arus Kas'!B46</f>
        <v>Pembelian ATK</v>
      </c>
      <c r="C31" s="52"/>
      <c r="D31" s="52"/>
      <c r="E31" s="80">
        <f>'Arus Kas'!C46</f>
        <v>0</v>
      </c>
      <c r="F31" s="52"/>
      <c r="G31" s="52"/>
      <c r="H31" s="52"/>
      <c r="I31" s="80">
        <f t="shared" si="3"/>
        <v>0</v>
      </c>
      <c r="J31" s="52"/>
      <c r="K31" s="80"/>
      <c r="L31" s="52"/>
      <c r="M31" s="80">
        <f t="shared" si="5"/>
        <v>0</v>
      </c>
      <c r="N31" s="52"/>
      <c r="O31" s="81">
        <f t="shared" si="4"/>
        <v>0</v>
      </c>
      <c r="P31" s="52"/>
      <c r="Q31" s="52"/>
      <c r="R31" s="52"/>
    </row>
    <row r="32" spans="1:18" ht="15" customHeight="1">
      <c r="A32" s="56">
        <v>24</v>
      </c>
      <c r="B32" s="79" t="str">
        <f>'Arus Kas'!B47</f>
        <v>Biaya ...</v>
      </c>
      <c r="C32" s="52"/>
      <c r="D32" s="52"/>
      <c r="E32" s="80">
        <f>'Arus Kas'!C47</f>
        <v>0</v>
      </c>
      <c r="F32" s="52"/>
      <c r="G32" s="52"/>
      <c r="H32" s="52"/>
      <c r="I32" s="80">
        <f t="shared" si="3"/>
        <v>0</v>
      </c>
      <c r="J32" s="52"/>
      <c r="K32" s="80"/>
      <c r="L32" s="52"/>
      <c r="M32" s="80">
        <f t="shared" si="5"/>
        <v>0</v>
      </c>
      <c r="N32" s="52"/>
      <c r="O32" s="81">
        <f t="shared" si="4"/>
        <v>0</v>
      </c>
      <c r="P32" s="52"/>
      <c r="Q32" s="52"/>
      <c r="R32" s="52"/>
    </row>
    <row r="33" spans="1:18" ht="15" customHeight="1">
      <c r="A33" s="56">
        <v>25</v>
      </c>
      <c r="B33" s="79" t="e">
        <f>#REF!</f>
        <v>#REF!</v>
      </c>
      <c r="C33" s="52"/>
      <c r="D33" s="52"/>
      <c r="E33" s="52"/>
      <c r="F33" s="52"/>
      <c r="G33" s="80" t="e">
        <f>#REF!</f>
        <v>#REF!</v>
      </c>
      <c r="H33" s="52"/>
      <c r="I33" s="80" t="e">
        <f t="shared" si="3"/>
        <v>#REF!</v>
      </c>
      <c r="J33" s="52"/>
      <c r="K33" s="80"/>
      <c r="L33" s="52"/>
      <c r="M33" s="80" t="e">
        <f t="shared" si="5"/>
        <v>#REF!</v>
      </c>
      <c r="N33" s="52"/>
      <c r="O33" s="81" t="e">
        <f t="shared" si="4"/>
        <v>#REF!</v>
      </c>
      <c r="P33" s="52"/>
      <c r="Q33" s="52"/>
      <c r="R33" s="52"/>
    </row>
    <row r="34" spans="1:18" ht="15" customHeight="1">
      <c r="A34" s="56">
        <v>26</v>
      </c>
      <c r="B34" s="79" t="e">
        <f>#REF!</f>
        <v>#REF!</v>
      </c>
      <c r="C34" s="52"/>
      <c r="D34" s="52"/>
      <c r="E34" s="52"/>
      <c r="F34" s="52"/>
      <c r="G34" s="80" t="e">
        <f>#REF!</f>
        <v>#REF!</v>
      </c>
      <c r="H34" s="52"/>
      <c r="I34" s="80" t="e">
        <f t="shared" si="3"/>
        <v>#REF!</v>
      </c>
      <c r="J34" s="52"/>
      <c r="K34" s="80"/>
      <c r="L34" s="52"/>
      <c r="M34" s="80" t="e">
        <f t="shared" si="5"/>
        <v>#REF!</v>
      </c>
      <c r="N34" s="52"/>
      <c r="O34" s="81" t="e">
        <f t="shared" si="4"/>
        <v>#REF!</v>
      </c>
      <c r="P34" s="52"/>
      <c r="Q34" s="52"/>
      <c r="R34" s="52"/>
    </row>
    <row r="35" spans="1:18" ht="15" customHeight="1">
      <c r="A35" s="56">
        <v>27</v>
      </c>
      <c r="B35" s="79" t="e">
        <f>#REF!</f>
        <v>#REF!</v>
      </c>
      <c r="C35" s="52"/>
      <c r="D35" s="52"/>
      <c r="E35" s="52"/>
      <c r="F35" s="52"/>
      <c r="G35" s="80" t="e">
        <f>#REF!</f>
        <v>#REF!</v>
      </c>
      <c r="H35" s="52"/>
      <c r="I35" s="80" t="e">
        <f t="shared" si="3"/>
        <v>#REF!</v>
      </c>
      <c r="J35" s="52"/>
      <c r="K35" s="80"/>
      <c r="L35" s="52"/>
      <c r="M35" s="80" t="e">
        <f t="shared" si="5"/>
        <v>#REF!</v>
      </c>
      <c r="N35" s="52"/>
      <c r="O35" s="81" t="e">
        <f t="shared" si="4"/>
        <v>#REF!</v>
      </c>
      <c r="P35" s="52"/>
      <c r="Q35" s="52"/>
      <c r="R35" s="52"/>
    </row>
    <row r="36" spans="1:18" ht="15" customHeight="1">
      <c r="A36" s="56">
        <v>28</v>
      </c>
      <c r="B36" s="79" t="e">
        <f>#REF!</f>
        <v>#REF!</v>
      </c>
      <c r="C36" s="52"/>
      <c r="D36" s="52"/>
      <c r="E36" s="52"/>
      <c r="F36" s="52"/>
      <c r="G36" s="80" t="e">
        <f>#REF!</f>
        <v>#REF!</v>
      </c>
      <c r="H36" s="52"/>
      <c r="I36" s="80" t="e">
        <f t="shared" si="3"/>
        <v>#REF!</v>
      </c>
      <c r="J36" s="52"/>
      <c r="K36" s="80"/>
      <c r="L36" s="52"/>
      <c r="M36" s="80" t="e">
        <f t="shared" si="5"/>
        <v>#REF!</v>
      </c>
      <c r="N36" s="52"/>
      <c r="O36" s="81" t="e">
        <f t="shared" si="4"/>
        <v>#REF!</v>
      </c>
      <c r="P36" s="52"/>
      <c r="Q36" s="52"/>
      <c r="R36" s="52"/>
    </row>
    <row r="37" spans="1:18" ht="15" customHeight="1">
      <c r="A37" s="56">
        <v>29</v>
      </c>
      <c r="B37" s="79" t="e">
        <f>#REF!</f>
        <v>#REF!</v>
      </c>
      <c r="C37" s="52"/>
      <c r="D37" s="52"/>
      <c r="E37" s="52"/>
      <c r="F37" s="52"/>
      <c r="G37" s="80" t="e">
        <f>#REF!</f>
        <v>#REF!</v>
      </c>
      <c r="H37" s="52"/>
      <c r="I37" s="80" t="e">
        <f t="shared" si="3"/>
        <v>#REF!</v>
      </c>
      <c r="J37" s="52"/>
      <c r="K37" s="80"/>
      <c r="L37" s="52"/>
      <c r="M37" s="80" t="e">
        <f t="shared" si="5"/>
        <v>#REF!</v>
      </c>
      <c r="N37" s="52"/>
      <c r="O37" s="81" t="e">
        <f t="shared" si="4"/>
        <v>#REF!</v>
      </c>
      <c r="P37" s="52"/>
      <c r="Q37" s="52"/>
      <c r="R37" s="52"/>
    </row>
    <row r="38" spans="1:18" ht="15" customHeight="1">
      <c r="A38" s="56">
        <v>30</v>
      </c>
      <c r="B38" s="79" t="str">
        <f>'Arus Kas'!B48</f>
        <v>biaya...</v>
      </c>
      <c r="C38" s="52"/>
      <c r="D38" s="52"/>
      <c r="E38" s="80">
        <f>'Arus Kas'!C48</f>
        <v>0</v>
      </c>
      <c r="F38" s="52"/>
      <c r="G38" s="52"/>
      <c r="H38" s="52"/>
      <c r="I38" s="80">
        <f t="shared" si="3"/>
        <v>0</v>
      </c>
      <c r="J38" s="52"/>
      <c r="K38" s="80"/>
      <c r="L38" s="52"/>
      <c r="M38" s="80">
        <f t="shared" si="5"/>
        <v>0</v>
      </c>
      <c r="N38" s="52"/>
      <c r="O38" s="81">
        <f t="shared" si="4"/>
        <v>0</v>
      </c>
      <c r="P38" s="52"/>
      <c r="Q38" s="52"/>
      <c r="R38" s="52"/>
    </row>
    <row r="39" spans="1:18" ht="15" customHeight="1">
      <c r="A39" s="606" t="s">
        <v>31</v>
      </c>
      <c r="B39" s="606"/>
      <c r="C39" s="82">
        <f>SUM(C6:C32)</f>
        <v>325468800</v>
      </c>
      <c r="D39" s="82">
        <f>SUM(D6:D32)</f>
        <v>325468800</v>
      </c>
      <c r="E39" s="82">
        <f>SUM(E6:E38)</f>
        <v>182765767</v>
      </c>
      <c r="F39" s="82">
        <f>SUM(F6:F38)</f>
        <v>182765767</v>
      </c>
      <c r="G39" s="82" t="e">
        <f>SUM(G6:G38)</f>
        <v>#REF!</v>
      </c>
      <c r="H39" s="82" t="e">
        <f>SUM(H6:H38)</f>
        <v>#REF!</v>
      </c>
      <c r="I39" s="82" t="e">
        <f>SUM(I6:I38)</f>
        <v>#REF!</v>
      </c>
      <c r="J39" s="82" t="e">
        <f t="shared" ref="J39:R39" si="6">SUM(J6:J38)</f>
        <v>#REF!</v>
      </c>
      <c r="K39" s="82">
        <f t="shared" si="6"/>
        <v>1580000</v>
      </c>
      <c r="L39" s="82">
        <f t="shared" si="6"/>
        <v>1580000</v>
      </c>
      <c r="M39" s="82" t="e">
        <f t="shared" si="6"/>
        <v>#REF!</v>
      </c>
      <c r="N39" s="82" t="e">
        <f t="shared" si="6"/>
        <v>#REF!</v>
      </c>
      <c r="O39" s="82" t="e">
        <f t="shared" si="6"/>
        <v>#REF!</v>
      </c>
      <c r="P39" s="82" t="e">
        <f t="shared" si="6"/>
        <v>#REF!</v>
      </c>
      <c r="Q39" s="82" t="e">
        <f t="shared" si="6"/>
        <v>#REF!</v>
      </c>
      <c r="R39" s="82" t="e">
        <f t="shared" si="6"/>
        <v>#REF!</v>
      </c>
    </row>
    <row r="40" spans="1:18">
      <c r="A40" s="83"/>
      <c r="B40" s="84" t="s">
        <v>70</v>
      </c>
      <c r="C40" s="85">
        <f>C39-D39</f>
        <v>0</v>
      </c>
      <c r="D40" s="85"/>
      <c r="E40" s="85">
        <f>E39-F39</f>
        <v>0</v>
      </c>
      <c r="F40" s="85"/>
      <c r="G40" s="85" t="e">
        <f>G39-H39</f>
        <v>#REF!</v>
      </c>
      <c r="H40" s="85"/>
      <c r="I40" s="85" t="e">
        <f>I39-J39</f>
        <v>#REF!</v>
      </c>
      <c r="J40" s="85"/>
      <c r="K40" s="85">
        <f>K39-L39</f>
        <v>0</v>
      </c>
      <c r="L40" s="85"/>
      <c r="M40" s="85" t="e">
        <f>M39-N39</f>
        <v>#REF!</v>
      </c>
      <c r="N40" s="85"/>
      <c r="O40" s="85" t="e">
        <f>O39-P39</f>
        <v>#REF!</v>
      </c>
      <c r="P40" s="85"/>
      <c r="Q40" s="85" t="e">
        <f>Q39-R39</f>
        <v>#REF!</v>
      </c>
      <c r="R40" s="85"/>
    </row>
    <row r="41" spans="1:18">
      <c r="A41" s="83"/>
      <c r="B41" s="84"/>
      <c r="C41" s="85"/>
      <c r="D41" s="85"/>
      <c r="E41" s="85"/>
      <c r="F41" s="85"/>
      <c r="G41" s="85"/>
      <c r="H41" s="85"/>
      <c r="I41" s="85"/>
      <c r="J41" s="85"/>
      <c r="K41" s="85"/>
      <c r="L41" s="85"/>
      <c r="M41" s="85"/>
      <c r="N41" s="85"/>
      <c r="O41" s="85"/>
      <c r="P41" s="85"/>
      <c r="Q41" s="85"/>
      <c r="R41" s="85"/>
    </row>
    <row r="42" spans="1:18">
      <c r="A42" s="86"/>
      <c r="B42" s="86"/>
      <c r="C42" s="87"/>
      <c r="D42" s="87"/>
      <c r="E42" s="87"/>
      <c r="F42" s="123"/>
      <c r="G42" s="123"/>
      <c r="H42" s="85"/>
      <c r="I42" s="85"/>
      <c r="J42" s="85"/>
      <c r="K42" s="85"/>
      <c r="L42" s="85"/>
      <c r="M42" s="85"/>
      <c r="N42" s="85"/>
      <c r="O42" s="85"/>
      <c r="P42" s="85"/>
      <c r="Q42" s="85"/>
      <c r="R42" s="85"/>
    </row>
    <row r="43" spans="1:18">
      <c r="A43" s="86"/>
      <c r="B43" s="86"/>
      <c r="C43" s="87"/>
      <c r="D43" s="87"/>
      <c r="E43" s="87"/>
      <c r="F43" s="142" t="str">
        <f>Neraca!B8</f>
        <v>Kas Umum/Tunai</v>
      </c>
      <c r="G43" s="142">
        <f>Q6</f>
        <v>8412553</v>
      </c>
      <c r="H43" s="85"/>
      <c r="I43" s="85"/>
      <c r="J43" s="85"/>
      <c r="K43" s="85"/>
      <c r="L43" s="85"/>
      <c r="M43" s="85"/>
      <c r="N43" s="85"/>
      <c r="O43" s="85"/>
      <c r="P43" s="85"/>
      <c r="Q43" s="85"/>
      <c r="R43" s="85"/>
    </row>
    <row r="44" spans="1:18">
      <c r="A44" s="86"/>
      <c r="B44" s="86"/>
      <c r="C44" s="87"/>
      <c r="D44" s="87"/>
      <c r="E44" s="87"/>
      <c r="F44" s="142" t="str">
        <f>Neraca!B9</f>
        <v xml:space="preserve">Piutang </v>
      </c>
      <c r="G44" s="142" t="e">
        <f>Q7</f>
        <v>#REF!</v>
      </c>
      <c r="H44" s="85"/>
      <c r="I44" s="85"/>
      <c r="J44" s="85"/>
      <c r="K44" s="85"/>
      <c r="L44" s="85"/>
      <c r="M44" s="85"/>
      <c r="N44" s="85"/>
      <c r="O44" s="85"/>
      <c r="P44" s="85"/>
      <c r="Q44" s="85"/>
      <c r="R44" s="85"/>
    </row>
    <row r="45" spans="1:18">
      <c r="A45" s="86"/>
      <c r="B45" s="86"/>
      <c r="C45" s="87"/>
      <c r="D45" s="87"/>
      <c r="E45" s="87"/>
      <c r="F45" s="142">
        <f>Neraca!B10</f>
        <v>0</v>
      </c>
      <c r="G45" s="142" t="e">
        <f>Q9</f>
        <v>#REF!</v>
      </c>
      <c r="H45" s="85"/>
      <c r="I45" s="85"/>
      <c r="J45" s="85"/>
      <c r="K45" s="85"/>
      <c r="L45" s="85"/>
      <c r="M45" s="85"/>
      <c r="N45" s="85"/>
      <c r="O45" s="85"/>
      <c r="P45" s="85"/>
      <c r="Q45" s="85"/>
      <c r="R45" s="85"/>
    </row>
    <row r="46" spans="1:18">
      <c r="A46" s="86"/>
      <c r="B46" s="86"/>
      <c r="C46" s="87"/>
      <c r="D46" s="87"/>
      <c r="E46" s="87"/>
      <c r="F46" s="142" t="str">
        <f>Neraca!B20</f>
        <v>Inventaris</v>
      </c>
      <c r="G46" s="142">
        <f>Q11</f>
        <v>0</v>
      </c>
      <c r="H46" s="85"/>
      <c r="I46" s="85"/>
      <c r="J46" s="85"/>
      <c r="K46" s="85"/>
      <c r="L46" s="85"/>
      <c r="M46" s="85"/>
      <c r="N46" s="85"/>
      <c r="O46" s="85"/>
      <c r="P46" s="85"/>
      <c r="Q46" s="85"/>
      <c r="R46" s="85"/>
    </row>
    <row r="47" spans="1:18">
      <c r="A47" s="86"/>
      <c r="B47" s="86"/>
      <c r="C47" s="87"/>
      <c r="D47" s="87"/>
      <c r="E47" s="87"/>
      <c r="F47" s="142" t="str">
        <f>Neraca!B24</f>
        <v>Ak Penyusutan</v>
      </c>
      <c r="G47" s="142">
        <f>Q12</f>
        <v>0</v>
      </c>
      <c r="H47" s="85"/>
      <c r="I47" s="85"/>
      <c r="J47" s="85"/>
      <c r="K47" s="85"/>
      <c r="L47" s="85"/>
      <c r="M47" s="85"/>
      <c r="N47" s="85"/>
      <c r="O47" s="85"/>
      <c r="P47" s="85"/>
      <c r="Q47" s="85"/>
      <c r="R47" s="85"/>
    </row>
    <row r="48" spans="1:18">
      <c r="A48" s="86"/>
      <c r="B48" s="86"/>
      <c r="C48" s="87"/>
      <c r="D48" s="87"/>
      <c r="E48" s="87"/>
      <c r="F48" s="142" t="str">
        <f>Neraca!F8</f>
        <v xml:space="preserve"> Dana Sosial </v>
      </c>
      <c r="G48" s="142"/>
      <c r="H48" s="85">
        <f>R13</f>
        <v>4148300</v>
      </c>
      <c r="I48" s="85"/>
      <c r="J48" s="85"/>
      <c r="K48" s="85"/>
      <c r="L48" s="85"/>
      <c r="M48" s="85"/>
      <c r="N48" s="85"/>
      <c r="O48" s="85"/>
      <c r="P48" s="85"/>
      <c r="Q48" s="85"/>
      <c r="R48" s="85"/>
    </row>
    <row r="49" spans="1:18">
      <c r="A49" s="86"/>
      <c r="B49" s="86"/>
      <c r="C49" s="87"/>
      <c r="D49" s="87"/>
      <c r="E49" s="87"/>
      <c r="F49" s="142" t="str">
        <f>Neraca!F9</f>
        <v>Dana Pendidikan</v>
      </c>
      <c r="G49" s="142"/>
      <c r="H49" s="85">
        <f>R14</f>
        <v>-492257</v>
      </c>
      <c r="I49" s="85"/>
      <c r="J49" s="85"/>
      <c r="K49" s="85"/>
      <c r="L49" s="85"/>
      <c r="M49" s="85"/>
      <c r="N49" s="85"/>
      <c r="O49" s="85"/>
      <c r="P49" s="85"/>
      <c r="Q49" s="85"/>
      <c r="R49" s="85"/>
    </row>
    <row r="50" spans="1:18">
      <c r="A50" s="86"/>
      <c r="B50" s="86"/>
      <c r="C50" s="87"/>
      <c r="D50" s="87"/>
      <c r="E50" s="87"/>
      <c r="F50" s="142" t="str">
        <f>Neraca!F10</f>
        <v>Simpanan Sukarela</v>
      </c>
      <c r="G50" s="142"/>
      <c r="H50" s="85">
        <f>R15</f>
        <v>-1542000</v>
      </c>
      <c r="I50" s="85"/>
      <c r="J50" s="85"/>
      <c r="K50" s="85"/>
      <c r="L50" s="85"/>
      <c r="M50" s="85"/>
      <c r="N50" s="85"/>
      <c r="O50" s="85"/>
      <c r="P50" s="85"/>
      <c r="Q50" s="85"/>
      <c r="R50" s="85"/>
    </row>
    <row r="51" spans="1:18">
      <c r="A51" s="86"/>
      <c r="B51" s="86"/>
      <c r="C51" s="87"/>
      <c r="D51" s="87"/>
      <c r="E51" s="87"/>
      <c r="F51" s="142" t="str">
        <f>Neraca!F11</f>
        <v xml:space="preserve"> Tabungan ...</v>
      </c>
      <c r="G51" s="142"/>
      <c r="H51" s="85">
        <f>R16</f>
        <v>0</v>
      </c>
      <c r="I51" s="85"/>
      <c r="J51" s="85"/>
      <c r="K51" s="85"/>
      <c r="L51" s="85"/>
      <c r="M51" s="85"/>
      <c r="N51" s="85"/>
      <c r="O51" s="85"/>
      <c r="P51" s="85"/>
      <c r="Q51" s="85"/>
      <c r="R51" s="85"/>
    </row>
    <row r="52" spans="1:18">
      <c r="A52" s="86"/>
      <c r="B52" s="86"/>
      <c r="C52" s="87"/>
      <c r="D52" s="87"/>
      <c r="E52" s="87"/>
      <c r="F52" s="142" t="str">
        <f>Neraca!F12</f>
        <v xml:space="preserve"> Tabungan ...</v>
      </c>
      <c r="G52" s="142"/>
      <c r="H52" s="85">
        <f>R17</f>
        <v>0</v>
      </c>
      <c r="I52" s="85"/>
      <c r="J52" s="85"/>
      <c r="K52" s="88"/>
      <c r="L52" s="85"/>
      <c r="M52" s="85"/>
      <c r="N52" s="85"/>
      <c r="O52" s="85"/>
      <c r="P52" s="85"/>
      <c r="Q52" s="88"/>
      <c r="R52" s="85"/>
    </row>
    <row r="53" spans="1:18">
      <c r="A53" s="86"/>
      <c r="B53" s="86"/>
      <c r="C53" s="87"/>
      <c r="D53" s="87"/>
      <c r="E53" s="87"/>
      <c r="F53" s="142">
        <f>Neraca!F14</f>
        <v>0</v>
      </c>
      <c r="G53" s="142"/>
      <c r="H53" s="85" t="e">
        <f>R10</f>
        <v>#REF!</v>
      </c>
      <c r="I53" s="85"/>
      <c r="J53" s="85"/>
      <c r="K53" s="85"/>
      <c r="L53" s="85"/>
      <c r="M53" s="85"/>
      <c r="N53" s="85"/>
      <c r="O53" s="85"/>
      <c r="P53" s="85"/>
      <c r="Q53" s="85"/>
      <c r="R53" s="85"/>
    </row>
    <row r="54" spans="1:18">
      <c r="A54" s="86"/>
      <c r="B54" s="86"/>
      <c r="C54" s="87"/>
      <c r="D54" s="87"/>
      <c r="E54" s="87"/>
      <c r="F54" s="142" t="str">
        <f>Neraca!F18</f>
        <v>Simpanan Pokok</v>
      </c>
      <c r="G54" s="142"/>
      <c r="H54" s="85">
        <f>R18</f>
        <v>0</v>
      </c>
      <c r="I54" s="85"/>
      <c r="J54" s="85"/>
      <c r="K54" s="85"/>
      <c r="L54" s="85"/>
      <c r="M54" s="85"/>
      <c r="N54" s="85"/>
      <c r="O54" s="85"/>
      <c r="P54" s="85"/>
      <c r="Q54" s="85"/>
      <c r="R54" s="85"/>
    </row>
    <row r="55" spans="1:18" ht="15.75">
      <c r="A55" s="86"/>
      <c r="B55" s="605"/>
      <c r="C55" s="605"/>
      <c r="D55" s="605"/>
      <c r="E55" s="87"/>
      <c r="F55" s="142" t="str">
        <f>Neraca!F19</f>
        <v>Simpanan Wajib</v>
      </c>
      <c r="G55" s="142"/>
      <c r="H55" s="85">
        <f>R19</f>
        <v>0</v>
      </c>
      <c r="I55" s="85"/>
      <c r="J55" s="85"/>
      <c r="K55" s="85"/>
      <c r="L55" s="85"/>
      <c r="M55" s="85"/>
      <c r="N55" s="85"/>
      <c r="O55" s="85"/>
      <c r="P55" s="85"/>
      <c r="Q55" s="85"/>
      <c r="R55" s="85"/>
    </row>
    <row r="56" spans="1:18" ht="15.75">
      <c r="A56" s="86"/>
      <c r="B56" s="89"/>
      <c r="C56" s="86"/>
      <c r="D56" s="86"/>
      <c r="E56" s="87"/>
      <c r="F56" s="142" t="str">
        <f>Neraca!F20</f>
        <v>Simpanan Pokok</v>
      </c>
      <c r="G56" s="142"/>
      <c r="H56" s="85" t="e">
        <f>R20</f>
        <v>#REF!</v>
      </c>
      <c r="I56" s="85"/>
      <c r="J56" s="85"/>
      <c r="K56" s="85"/>
      <c r="L56" s="85"/>
      <c r="M56" s="85"/>
      <c r="N56" s="85"/>
      <c r="O56" s="85"/>
      <c r="P56" s="85"/>
      <c r="Q56" s="85"/>
      <c r="R56" s="85"/>
    </row>
    <row r="57" spans="1:18" ht="15.75">
      <c r="A57" s="86"/>
      <c r="B57" s="90"/>
      <c r="C57" s="90"/>
      <c r="D57" s="90"/>
      <c r="E57" s="87"/>
      <c r="F57" s="142">
        <f>Neraca!F24</f>
        <v>0</v>
      </c>
      <c r="G57" s="122"/>
      <c r="H57" s="85" t="e">
        <f>R22</f>
        <v>#REF!</v>
      </c>
      <c r="I57" s="85"/>
      <c r="J57" s="85"/>
      <c r="K57" s="85"/>
      <c r="L57" s="85"/>
      <c r="M57" s="85"/>
      <c r="N57" s="85"/>
      <c r="O57" s="85"/>
      <c r="P57" s="85"/>
      <c r="Q57" s="85"/>
      <c r="R57" s="85"/>
    </row>
    <row r="58" spans="1:18" ht="15.75">
      <c r="A58" s="86"/>
      <c r="B58" s="91"/>
      <c r="C58" s="92"/>
      <c r="D58" s="92"/>
      <c r="E58" s="87"/>
      <c r="F58" s="122"/>
      <c r="G58" s="122" t="e">
        <f>SUM(G43:G57)</f>
        <v>#REF!</v>
      </c>
      <c r="H58" s="122" t="e">
        <f>SUM(H43:H57)</f>
        <v>#REF!</v>
      </c>
      <c r="I58" s="85"/>
      <c r="J58" s="85"/>
      <c r="K58" s="85"/>
      <c r="L58" s="85"/>
      <c r="M58" s="85"/>
      <c r="N58" s="85"/>
      <c r="O58" s="85"/>
      <c r="P58" s="85"/>
      <c r="Q58" s="85"/>
      <c r="R58" s="85"/>
    </row>
    <row r="59" spans="1:18" ht="15.75">
      <c r="A59" s="86"/>
      <c r="B59" s="91"/>
      <c r="C59" s="92"/>
      <c r="D59" s="92"/>
      <c r="E59" s="87"/>
      <c r="F59" s="85"/>
      <c r="G59" s="85"/>
      <c r="H59" s="85"/>
      <c r="I59" s="85"/>
      <c r="J59" s="85"/>
      <c r="K59" s="85"/>
      <c r="L59" s="85"/>
      <c r="M59" s="85"/>
      <c r="N59" s="85"/>
      <c r="O59" s="85"/>
      <c r="P59" s="85"/>
      <c r="Q59" s="85"/>
      <c r="R59" s="85"/>
    </row>
    <row r="60" spans="1:18" ht="15.75">
      <c r="A60" s="86"/>
      <c r="B60" s="91"/>
      <c r="C60" s="92"/>
      <c r="D60" s="92"/>
      <c r="E60" s="87"/>
      <c r="F60" s="85"/>
      <c r="G60" s="85"/>
      <c r="H60" s="85"/>
      <c r="I60" s="85"/>
      <c r="J60" s="85"/>
      <c r="K60" s="85"/>
      <c r="L60" s="85"/>
      <c r="M60" s="85"/>
      <c r="N60" s="85"/>
      <c r="O60" s="85"/>
      <c r="P60" s="85"/>
      <c r="Q60" s="85"/>
      <c r="R60" s="85"/>
    </row>
    <row r="61" spans="1:18" ht="15.75">
      <c r="A61" s="86"/>
      <c r="B61" s="91"/>
      <c r="C61" s="92"/>
      <c r="D61" s="92"/>
      <c r="E61" s="87"/>
      <c r="F61" s="85"/>
      <c r="G61" s="85"/>
      <c r="H61" s="85"/>
      <c r="I61" s="85"/>
      <c r="J61" s="85"/>
      <c r="K61" s="85"/>
      <c r="L61" s="85"/>
      <c r="M61" s="85"/>
      <c r="N61" s="85"/>
      <c r="O61" s="85"/>
      <c r="P61" s="85"/>
      <c r="Q61" s="85"/>
      <c r="R61" s="85"/>
    </row>
    <row r="62" spans="1:18" ht="15.75">
      <c r="A62" s="86"/>
      <c r="B62" s="91"/>
      <c r="C62" s="92"/>
      <c r="D62" s="92"/>
      <c r="E62" s="87"/>
      <c r="F62" s="85"/>
      <c r="G62" s="85"/>
      <c r="H62" s="85"/>
      <c r="I62" s="85"/>
      <c r="J62" s="85"/>
      <c r="K62" s="85"/>
      <c r="L62" s="85"/>
      <c r="M62" s="85"/>
      <c r="N62" s="85"/>
      <c r="O62" s="85"/>
      <c r="P62" s="85"/>
      <c r="Q62" s="85"/>
      <c r="R62" s="85"/>
    </row>
    <row r="63" spans="1:18">
      <c r="A63" s="86"/>
      <c r="B63" s="86"/>
      <c r="C63" s="87"/>
      <c r="D63" s="87"/>
      <c r="E63" s="87"/>
      <c r="F63" s="85"/>
      <c r="G63" s="85"/>
      <c r="H63" s="85"/>
      <c r="I63" s="85"/>
      <c r="J63" s="85"/>
      <c r="K63" s="85"/>
      <c r="L63" s="85"/>
      <c r="M63" s="85"/>
      <c r="N63" s="85"/>
      <c r="O63" s="85"/>
      <c r="P63" s="85"/>
      <c r="Q63" s="85"/>
      <c r="R63" s="85"/>
    </row>
    <row r="64" spans="1:18">
      <c r="A64" s="86"/>
      <c r="B64" s="86"/>
      <c r="C64" s="87"/>
      <c r="D64" s="87"/>
      <c r="E64" s="87"/>
      <c r="F64" s="85"/>
      <c r="G64" s="85"/>
      <c r="H64" s="85"/>
      <c r="I64" s="85"/>
      <c r="J64" s="85"/>
      <c r="K64" s="85"/>
      <c r="L64" s="85"/>
      <c r="M64" s="85"/>
      <c r="N64" s="85"/>
      <c r="O64" s="85"/>
      <c r="P64" s="85"/>
      <c r="Q64" s="85"/>
      <c r="R64" s="85"/>
    </row>
    <row r="65" spans="1:18">
      <c r="A65" s="86"/>
      <c r="B65" s="86"/>
      <c r="C65" s="87"/>
      <c r="D65" s="87"/>
      <c r="E65" s="87"/>
      <c r="F65" s="64"/>
      <c r="G65" s="64"/>
      <c r="H65" s="64"/>
      <c r="I65" s="64"/>
      <c r="J65" s="64"/>
      <c r="K65" s="64"/>
      <c r="L65" s="64"/>
      <c r="M65" s="64"/>
      <c r="N65" s="64"/>
      <c r="O65" s="64"/>
      <c r="P65" s="64"/>
      <c r="Q65" s="64"/>
      <c r="R65" s="64"/>
    </row>
    <row r="66" spans="1:18">
      <c r="A66" s="86"/>
      <c r="B66" s="86"/>
      <c r="C66" s="87"/>
      <c r="D66" s="87"/>
      <c r="E66" s="87"/>
      <c r="F66" s="64"/>
      <c r="G66" s="64"/>
      <c r="H66" s="64"/>
      <c r="I66" s="64"/>
      <c r="J66" s="64"/>
      <c r="K66" s="64"/>
      <c r="L66" s="64"/>
      <c r="M66" s="64"/>
      <c r="N66" s="64"/>
      <c r="O66" s="64"/>
      <c r="P66" s="64"/>
      <c r="Q66" s="64"/>
      <c r="R66" s="64"/>
    </row>
    <row r="67" spans="1:18">
      <c r="C67" s="64"/>
      <c r="D67" s="64"/>
      <c r="E67" s="64"/>
      <c r="F67" s="64"/>
      <c r="G67" s="64"/>
      <c r="H67" s="64"/>
      <c r="I67" s="64"/>
      <c r="J67" s="64"/>
      <c r="K67" s="64"/>
      <c r="L67" s="64"/>
      <c r="M67" s="64"/>
      <c r="N67" s="64"/>
      <c r="O67" s="64"/>
      <c r="P67" s="64"/>
      <c r="Q67" s="64"/>
      <c r="R67" s="64"/>
    </row>
    <row r="68" spans="1:18">
      <c r="C68" s="64"/>
      <c r="D68" s="64"/>
      <c r="E68" s="64"/>
      <c r="F68" s="64"/>
      <c r="G68" s="64"/>
      <c r="H68" s="64"/>
      <c r="I68" s="64"/>
      <c r="J68" s="64"/>
      <c r="K68" s="64"/>
      <c r="L68" s="64"/>
      <c r="M68" s="64"/>
      <c r="N68" s="64"/>
      <c r="O68" s="64"/>
      <c r="P68" s="64"/>
      <c r="Q68" s="64"/>
      <c r="R68" s="64"/>
    </row>
    <row r="69" spans="1:18">
      <c r="C69" s="64"/>
      <c r="D69" s="64"/>
      <c r="E69" s="64"/>
      <c r="F69" s="64"/>
      <c r="G69" s="64"/>
      <c r="H69" s="64"/>
      <c r="I69" s="64"/>
      <c r="J69" s="64"/>
      <c r="K69" s="64"/>
      <c r="L69" s="64"/>
      <c r="M69" s="64"/>
      <c r="N69" s="64"/>
      <c r="O69" s="64"/>
      <c r="P69" s="64"/>
      <c r="Q69" s="64"/>
      <c r="R69" s="64"/>
    </row>
    <row r="70" spans="1:18">
      <c r="C70" s="64"/>
      <c r="D70" s="64"/>
      <c r="E70" s="64"/>
      <c r="F70" s="64"/>
      <c r="G70" s="64"/>
      <c r="H70" s="64"/>
      <c r="I70" s="64"/>
      <c r="J70" s="64"/>
      <c r="K70" s="64"/>
      <c r="L70" s="64"/>
      <c r="M70" s="64"/>
      <c r="N70" s="64"/>
      <c r="O70" s="64"/>
      <c r="P70" s="64"/>
      <c r="Q70" s="64"/>
      <c r="R70" s="64"/>
    </row>
    <row r="71" spans="1:18">
      <c r="C71" s="64"/>
      <c r="D71" s="64"/>
      <c r="E71" s="64"/>
      <c r="F71" s="64"/>
      <c r="G71" s="64"/>
      <c r="H71" s="64"/>
      <c r="I71" s="64"/>
      <c r="J71" s="64"/>
      <c r="K71" s="64"/>
      <c r="L71" s="64"/>
      <c r="M71" s="64"/>
      <c r="N71" s="64"/>
      <c r="O71" s="64"/>
      <c r="P71" s="64"/>
      <c r="Q71" s="64"/>
      <c r="R71" s="64"/>
    </row>
    <row r="72" spans="1:18">
      <c r="C72" s="64"/>
      <c r="D72" s="64"/>
      <c r="E72" s="64"/>
      <c r="F72" s="64"/>
      <c r="G72" s="64"/>
      <c r="H72" s="64"/>
      <c r="I72" s="64"/>
      <c r="J72" s="64"/>
      <c r="K72" s="64"/>
      <c r="L72" s="64"/>
      <c r="M72" s="64"/>
      <c r="N72" s="64"/>
      <c r="O72" s="64"/>
      <c r="P72" s="64"/>
      <c r="Q72" s="64"/>
      <c r="R72" s="64"/>
    </row>
    <row r="73" spans="1:18">
      <c r="C73" s="64"/>
      <c r="D73" s="64"/>
      <c r="E73" s="64"/>
      <c r="F73" s="64"/>
      <c r="G73" s="64"/>
      <c r="H73" s="64"/>
      <c r="I73" s="64"/>
      <c r="J73" s="64"/>
      <c r="K73" s="64"/>
      <c r="L73" s="64"/>
      <c r="M73" s="64"/>
      <c r="N73" s="64"/>
      <c r="O73" s="64"/>
      <c r="P73" s="64"/>
      <c r="Q73" s="64"/>
      <c r="R73" s="64"/>
    </row>
    <row r="74" spans="1:18">
      <c r="C74" s="64"/>
      <c r="D74" s="64"/>
      <c r="E74" s="64"/>
      <c r="F74" s="64"/>
      <c r="G74" s="64"/>
      <c r="H74" s="64"/>
      <c r="I74" s="64"/>
      <c r="J74" s="64"/>
      <c r="K74" s="64"/>
      <c r="L74" s="64"/>
      <c r="M74" s="64"/>
      <c r="N74" s="64"/>
      <c r="O74" s="64"/>
      <c r="P74" s="64"/>
      <c r="Q74" s="64"/>
      <c r="R74" s="64"/>
    </row>
    <row r="75" spans="1:18">
      <c r="C75" s="64"/>
      <c r="D75" s="64"/>
      <c r="E75" s="64"/>
      <c r="F75" s="64"/>
      <c r="G75" s="64"/>
      <c r="H75" s="64"/>
      <c r="I75" s="64"/>
      <c r="J75" s="64"/>
      <c r="K75" s="64"/>
      <c r="L75" s="64"/>
      <c r="M75" s="64"/>
      <c r="N75" s="64"/>
      <c r="O75" s="64"/>
      <c r="P75" s="64"/>
      <c r="Q75" s="64"/>
      <c r="R75" s="64"/>
    </row>
    <row r="76" spans="1:18">
      <c r="C76" s="64"/>
      <c r="D76" s="64"/>
      <c r="E76" s="64"/>
      <c r="F76" s="64"/>
      <c r="G76" s="64"/>
      <c r="H76" s="64"/>
      <c r="I76" s="64"/>
      <c r="J76" s="64"/>
      <c r="K76" s="64"/>
      <c r="L76" s="64"/>
      <c r="M76" s="64"/>
      <c r="N76" s="64"/>
      <c r="O76" s="64"/>
      <c r="P76" s="64"/>
      <c r="Q76" s="64"/>
      <c r="R76" s="64"/>
    </row>
    <row r="77" spans="1:18">
      <c r="C77" s="64"/>
      <c r="D77" s="64"/>
      <c r="E77" s="64"/>
      <c r="F77" s="64"/>
      <c r="G77" s="64"/>
      <c r="H77" s="64"/>
      <c r="I77" s="64"/>
      <c r="J77" s="64"/>
      <c r="K77" s="64"/>
      <c r="L77" s="64"/>
      <c r="M77" s="64"/>
      <c r="N77" s="64"/>
      <c r="O77" s="64"/>
      <c r="P77" s="64"/>
      <c r="Q77" s="64"/>
      <c r="R77" s="64"/>
    </row>
    <row r="78" spans="1:18">
      <c r="C78" s="64"/>
      <c r="D78" s="64"/>
      <c r="E78" s="64"/>
      <c r="F78" s="64"/>
      <c r="G78" s="64"/>
      <c r="H78" s="64"/>
      <c r="I78" s="64"/>
      <c r="J78" s="64"/>
      <c r="K78" s="64"/>
      <c r="L78" s="64"/>
      <c r="M78" s="64"/>
      <c r="N78" s="64"/>
      <c r="O78" s="64"/>
      <c r="P78" s="64"/>
      <c r="Q78" s="64"/>
      <c r="R78" s="64"/>
    </row>
    <row r="79" spans="1:18">
      <c r="C79" s="64"/>
      <c r="D79" s="64"/>
      <c r="E79" s="64"/>
      <c r="F79" s="64"/>
      <c r="G79" s="64"/>
      <c r="H79" s="64"/>
      <c r="I79" s="64"/>
      <c r="J79" s="64"/>
      <c r="K79" s="64"/>
      <c r="L79" s="64"/>
      <c r="M79" s="64"/>
      <c r="N79" s="64"/>
      <c r="O79" s="64"/>
      <c r="P79" s="64"/>
      <c r="Q79" s="64"/>
      <c r="R79" s="64"/>
    </row>
    <row r="80" spans="1:18">
      <c r="C80" s="64"/>
      <c r="D80" s="64"/>
      <c r="E80" s="64"/>
      <c r="F80" s="64"/>
      <c r="G80" s="64"/>
      <c r="H80" s="64"/>
      <c r="I80" s="64"/>
      <c r="J80" s="64"/>
      <c r="K80" s="64"/>
      <c r="L80" s="64"/>
      <c r="M80" s="64"/>
      <c r="N80" s="64"/>
      <c r="O80" s="64"/>
      <c r="P80" s="64"/>
      <c r="Q80" s="64"/>
      <c r="R80" s="64"/>
    </row>
    <row r="81" spans="3:18">
      <c r="C81" s="64"/>
      <c r="D81" s="64"/>
      <c r="E81" s="64"/>
      <c r="F81" s="64"/>
      <c r="G81" s="64"/>
      <c r="H81" s="64"/>
      <c r="I81" s="64"/>
      <c r="J81" s="64"/>
      <c r="K81" s="64"/>
      <c r="L81" s="64"/>
      <c r="M81" s="64"/>
      <c r="N81" s="64"/>
      <c r="O81" s="64"/>
      <c r="P81" s="64"/>
      <c r="Q81" s="64"/>
      <c r="R81" s="64"/>
    </row>
    <row r="82" spans="3:18">
      <c r="C82" s="64"/>
      <c r="D82" s="64"/>
      <c r="E82" s="64"/>
      <c r="F82" s="64"/>
      <c r="G82" s="64"/>
      <c r="H82" s="64"/>
      <c r="I82" s="64"/>
      <c r="J82" s="64"/>
      <c r="K82" s="64"/>
      <c r="L82" s="64"/>
      <c r="M82" s="64"/>
      <c r="N82" s="64"/>
      <c r="O82" s="64"/>
      <c r="P82" s="64"/>
      <c r="Q82" s="64"/>
      <c r="R82" s="64"/>
    </row>
    <row r="83" spans="3:18">
      <c r="C83" s="64"/>
      <c r="D83" s="64"/>
      <c r="E83" s="64"/>
      <c r="F83" s="64"/>
      <c r="G83" s="64"/>
      <c r="H83" s="64"/>
      <c r="I83" s="64"/>
      <c r="J83" s="64"/>
      <c r="K83" s="64"/>
      <c r="L83" s="64"/>
      <c r="M83" s="64"/>
      <c r="N83" s="64"/>
      <c r="O83" s="64"/>
      <c r="P83" s="64"/>
      <c r="Q83" s="64"/>
      <c r="R83" s="64"/>
    </row>
    <row r="84" spans="3:18">
      <c r="C84" s="64"/>
      <c r="D84" s="64"/>
      <c r="E84" s="64"/>
      <c r="F84" s="64"/>
      <c r="G84" s="64"/>
      <c r="H84" s="64"/>
      <c r="I84" s="64"/>
      <c r="J84" s="64"/>
      <c r="K84" s="64"/>
      <c r="L84" s="64"/>
      <c r="M84" s="64"/>
      <c r="N84" s="64"/>
      <c r="O84" s="64"/>
      <c r="P84" s="64"/>
      <c r="Q84" s="64"/>
      <c r="R84" s="64"/>
    </row>
    <row r="85" spans="3:18">
      <c r="C85" s="64"/>
      <c r="D85" s="64"/>
      <c r="E85" s="64"/>
      <c r="F85" s="64"/>
      <c r="G85" s="64"/>
      <c r="H85" s="64"/>
      <c r="I85" s="64"/>
      <c r="J85" s="64"/>
      <c r="K85" s="64"/>
      <c r="L85" s="64"/>
      <c r="M85" s="64"/>
      <c r="N85" s="64"/>
      <c r="O85" s="64"/>
      <c r="P85" s="64"/>
      <c r="Q85" s="64"/>
      <c r="R85" s="64"/>
    </row>
    <row r="86" spans="3:18">
      <c r="C86" s="64"/>
      <c r="D86" s="64"/>
      <c r="E86" s="64"/>
      <c r="F86" s="64"/>
      <c r="G86" s="64"/>
      <c r="H86" s="64"/>
      <c r="I86" s="64"/>
      <c r="J86" s="64"/>
      <c r="K86" s="64"/>
      <c r="L86" s="64"/>
      <c r="M86" s="64"/>
      <c r="N86" s="64"/>
      <c r="O86" s="64"/>
      <c r="P86" s="64"/>
      <c r="Q86" s="64"/>
      <c r="R86" s="64"/>
    </row>
    <row r="87" spans="3:18">
      <c r="C87" s="64"/>
      <c r="D87" s="64"/>
      <c r="E87" s="64"/>
      <c r="F87" s="64"/>
      <c r="G87" s="64"/>
      <c r="H87" s="64"/>
      <c r="I87" s="64"/>
      <c r="J87" s="64"/>
      <c r="K87" s="64"/>
      <c r="L87" s="64"/>
      <c r="M87" s="64"/>
      <c r="N87" s="64"/>
      <c r="O87" s="64"/>
      <c r="P87" s="64"/>
      <c r="Q87" s="64"/>
      <c r="R87" s="64"/>
    </row>
    <row r="88" spans="3:18">
      <c r="C88" s="64"/>
      <c r="D88" s="64"/>
      <c r="E88" s="64"/>
      <c r="F88" s="64"/>
      <c r="G88" s="64"/>
      <c r="H88" s="64"/>
      <c r="I88" s="64"/>
      <c r="J88" s="64"/>
      <c r="K88" s="64"/>
      <c r="L88" s="64"/>
      <c r="M88" s="64"/>
      <c r="N88" s="64"/>
      <c r="O88" s="64"/>
      <c r="P88" s="64"/>
      <c r="Q88" s="64"/>
      <c r="R88" s="64"/>
    </row>
    <row r="89" spans="3:18">
      <c r="C89" s="64"/>
      <c r="D89" s="64"/>
      <c r="E89" s="64"/>
      <c r="F89" s="64"/>
      <c r="G89" s="64"/>
      <c r="H89" s="64"/>
      <c r="I89" s="64"/>
      <c r="J89" s="64"/>
      <c r="K89" s="64"/>
      <c r="L89" s="64"/>
      <c r="M89" s="64"/>
      <c r="N89" s="64"/>
      <c r="O89" s="64"/>
      <c r="P89" s="64"/>
      <c r="Q89" s="64"/>
      <c r="R89" s="64"/>
    </row>
    <row r="90" spans="3:18">
      <c r="C90" s="64"/>
      <c r="D90" s="64"/>
      <c r="E90" s="64"/>
      <c r="F90" s="64"/>
      <c r="G90" s="64"/>
      <c r="H90" s="64"/>
      <c r="I90" s="64"/>
      <c r="J90" s="64"/>
      <c r="K90" s="64"/>
      <c r="L90" s="64"/>
      <c r="M90" s="64"/>
      <c r="N90" s="64"/>
      <c r="O90" s="64"/>
      <c r="P90" s="64"/>
      <c r="Q90" s="64"/>
      <c r="R90" s="64"/>
    </row>
    <row r="91" spans="3:18">
      <c r="C91" s="64"/>
      <c r="D91" s="64"/>
      <c r="E91" s="64"/>
      <c r="F91" s="64"/>
      <c r="G91" s="64"/>
      <c r="H91" s="64"/>
      <c r="I91" s="64"/>
      <c r="J91" s="64"/>
      <c r="K91" s="64"/>
      <c r="L91" s="64"/>
      <c r="M91" s="64"/>
      <c r="N91" s="64"/>
      <c r="O91" s="64"/>
      <c r="P91" s="64"/>
      <c r="Q91" s="64"/>
      <c r="R91" s="64"/>
    </row>
    <row r="92" spans="3:18">
      <c r="C92" s="64"/>
      <c r="D92" s="64"/>
      <c r="E92" s="64"/>
      <c r="F92" s="64"/>
      <c r="G92" s="64"/>
      <c r="H92" s="64"/>
      <c r="I92" s="64"/>
      <c r="J92" s="64"/>
      <c r="K92" s="64"/>
      <c r="L92" s="64"/>
      <c r="M92" s="64"/>
      <c r="N92" s="64"/>
      <c r="O92" s="64"/>
      <c r="P92" s="64"/>
      <c r="Q92" s="64"/>
      <c r="R92" s="64"/>
    </row>
    <row r="93" spans="3:18">
      <c r="C93" s="64"/>
      <c r="D93" s="64"/>
      <c r="E93" s="64"/>
      <c r="F93" s="64"/>
      <c r="G93" s="64"/>
      <c r="H93" s="64"/>
      <c r="I93" s="64"/>
      <c r="J93" s="64"/>
      <c r="K93" s="64"/>
      <c r="L93" s="64"/>
      <c r="M93" s="64"/>
      <c r="N93" s="64"/>
      <c r="O93" s="64"/>
      <c r="P93" s="64"/>
      <c r="Q93" s="64"/>
      <c r="R93" s="64"/>
    </row>
    <row r="94" spans="3:18">
      <c r="C94" s="64"/>
      <c r="D94" s="64"/>
      <c r="E94" s="64"/>
      <c r="F94" s="64"/>
      <c r="G94" s="64"/>
      <c r="H94" s="64"/>
      <c r="I94" s="64"/>
      <c r="J94" s="64"/>
      <c r="K94" s="64"/>
      <c r="L94" s="64"/>
      <c r="M94" s="64"/>
      <c r="N94" s="64"/>
      <c r="O94" s="64"/>
      <c r="P94" s="64"/>
      <c r="Q94" s="64"/>
      <c r="R94" s="64"/>
    </row>
    <row r="95" spans="3:18">
      <c r="C95" s="64"/>
      <c r="D95" s="64"/>
      <c r="E95" s="64"/>
      <c r="F95" s="64"/>
      <c r="G95" s="64"/>
      <c r="H95" s="64"/>
      <c r="I95" s="64"/>
      <c r="J95" s="64"/>
      <c r="K95" s="64"/>
      <c r="L95" s="64"/>
      <c r="M95" s="64"/>
      <c r="N95" s="64"/>
      <c r="O95" s="64"/>
      <c r="P95" s="64"/>
      <c r="Q95" s="64"/>
      <c r="R95" s="64"/>
    </row>
    <row r="96" spans="3:18">
      <c r="C96" s="64"/>
      <c r="D96" s="64"/>
      <c r="E96" s="64"/>
      <c r="F96" s="64"/>
      <c r="G96" s="64"/>
      <c r="H96" s="64"/>
      <c r="I96" s="64"/>
      <c r="J96" s="64"/>
      <c r="K96" s="64"/>
      <c r="L96" s="64"/>
      <c r="M96" s="64"/>
      <c r="N96" s="64"/>
      <c r="O96" s="64"/>
      <c r="P96" s="64"/>
      <c r="Q96" s="64"/>
      <c r="R96" s="64"/>
    </row>
    <row r="97" spans="3:18">
      <c r="C97" s="64"/>
      <c r="D97" s="64"/>
      <c r="E97" s="64"/>
      <c r="F97" s="64"/>
      <c r="G97" s="64"/>
      <c r="H97" s="64"/>
      <c r="I97" s="64"/>
      <c r="J97" s="64"/>
      <c r="K97" s="64"/>
      <c r="L97" s="64"/>
      <c r="M97" s="64"/>
      <c r="N97" s="64"/>
      <c r="O97" s="64"/>
      <c r="P97" s="64"/>
      <c r="Q97" s="64"/>
      <c r="R97" s="64"/>
    </row>
    <row r="98" spans="3:18">
      <c r="C98" s="64"/>
      <c r="D98" s="64"/>
      <c r="E98" s="64"/>
      <c r="F98" s="64"/>
      <c r="G98" s="64"/>
      <c r="H98" s="64"/>
      <c r="I98" s="64"/>
      <c r="J98" s="64"/>
      <c r="K98" s="64"/>
      <c r="L98" s="64"/>
      <c r="M98" s="64"/>
      <c r="N98" s="64"/>
      <c r="O98" s="64"/>
      <c r="P98" s="64"/>
      <c r="Q98" s="64"/>
      <c r="R98" s="64"/>
    </row>
    <row r="99" spans="3:18">
      <c r="C99" s="64"/>
      <c r="D99" s="64"/>
      <c r="E99" s="64"/>
      <c r="F99" s="64"/>
      <c r="G99" s="64"/>
      <c r="H99" s="64"/>
      <c r="I99" s="64"/>
      <c r="J99" s="64"/>
      <c r="K99" s="64"/>
      <c r="L99" s="64"/>
      <c r="M99" s="64"/>
      <c r="N99" s="64"/>
      <c r="O99" s="64"/>
      <c r="P99" s="64"/>
      <c r="Q99" s="64"/>
      <c r="R99" s="64"/>
    </row>
    <row r="100" spans="3:18">
      <c r="C100" s="64"/>
      <c r="D100" s="64"/>
      <c r="E100" s="64"/>
      <c r="F100" s="64"/>
      <c r="G100" s="64"/>
      <c r="H100" s="64"/>
      <c r="I100" s="64"/>
      <c r="J100" s="64"/>
      <c r="K100" s="64"/>
      <c r="L100" s="64"/>
      <c r="M100" s="64"/>
      <c r="N100" s="64"/>
      <c r="O100" s="64"/>
      <c r="P100" s="64"/>
      <c r="Q100" s="64"/>
      <c r="R100" s="64"/>
    </row>
    <row r="101" spans="3:18">
      <c r="C101" s="64"/>
      <c r="D101" s="64"/>
      <c r="E101" s="64"/>
      <c r="F101" s="64"/>
      <c r="G101" s="64"/>
      <c r="H101" s="64"/>
      <c r="I101" s="64"/>
      <c r="J101" s="64"/>
      <c r="K101" s="64"/>
      <c r="L101" s="64"/>
      <c r="M101" s="64"/>
      <c r="N101" s="64"/>
      <c r="O101" s="64"/>
      <c r="P101" s="64"/>
      <c r="Q101" s="64"/>
      <c r="R101" s="64"/>
    </row>
    <row r="102" spans="3:18">
      <c r="C102" s="64"/>
      <c r="D102" s="64"/>
      <c r="E102" s="64"/>
      <c r="F102" s="64"/>
      <c r="G102" s="64"/>
      <c r="H102" s="64"/>
      <c r="I102" s="64"/>
      <c r="J102" s="64"/>
      <c r="K102" s="64"/>
      <c r="L102" s="64"/>
      <c r="M102" s="64"/>
      <c r="N102" s="64"/>
      <c r="O102" s="64"/>
      <c r="P102" s="64"/>
      <c r="Q102" s="64"/>
      <c r="R102" s="64"/>
    </row>
    <row r="103" spans="3:18">
      <c r="C103" s="64"/>
      <c r="D103" s="64"/>
      <c r="E103" s="64"/>
      <c r="F103" s="64"/>
      <c r="G103" s="64"/>
      <c r="H103" s="64"/>
      <c r="I103" s="64"/>
      <c r="J103" s="64"/>
      <c r="K103" s="64"/>
      <c r="L103" s="64"/>
      <c r="M103" s="64"/>
      <c r="N103" s="64"/>
      <c r="O103" s="64"/>
      <c r="P103" s="64"/>
      <c r="Q103" s="64"/>
      <c r="R103" s="64"/>
    </row>
    <row r="104" spans="3:18">
      <c r="C104" s="64"/>
      <c r="D104" s="64"/>
      <c r="E104" s="64"/>
      <c r="F104" s="64"/>
      <c r="G104" s="64"/>
      <c r="H104" s="64"/>
      <c r="I104" s="64"/>
      <c r="J104" s="64"/>
      <c r="K104" s="64"/>
      <c r="L104" s="64"/>
      <c r="M104" s="64"/>
      <c r="N104" s="64"/>
      <c r="O104" s="64"/>
      <c r="P104" s="64"/>
      <c r="Q104" s="64"/>
      <c r="R104" s="64"/>
    </row>
    <row r="105" spans="3:18">
      <c r="C105" s="64"/>
      <c r="D105" s="64"/>
      <c r="E105" s="64"/>
      <c r="F105" s="64"/>
      <c r="G105" s="64"/>
      <c r="H105" s="64"/>
      <c r="I105" s="64"/>
      <c r="J105" s="64"/>
      <c r="K105" s="64"/>
      <c r="L105" s="64"/>
      <c r="M105" s="64"/>
      <c r="N105" s="64"/>
      <c r="O105" s="64"/>
      <c r="P105" s="64"/>
      <c r="Q105" s="64"/>
      <c r="R105" s="64"/>
    </row>
    <row r="106" spans="3:18">
      <c r="C106" s="64"/>
      <c r="D106" s="64"/>
      <c r="E106" s="64"/>
      <c r="F106" s="64"/>
      <c r="G106" s="64"/>
      <c r="H106" s="64"/>
      <c r="I106" s="64"/>
      <c r="J106" s="64"/>
      <c r="K106" s="64"/>
      <c r="L106" s="64"/>
      <c r="M106" s="64"/>
      <c r="N106" s="64"/>
      <c r="O106" s="64"/>
      <c r="P106" s="64"/>
      <c r="Q106" s="64"/>
      <c r="R106" s="64"/>
    </row>
    <row r="107" spans="3:18">
      <c r="C107" s="64"/>
      <c r="D107" s="64"/>
      <c r="E107" s="64"/>
      <c r="F107" s="64"/>
      <c r="G107" s="64"/>
      <c r="H107" s="64"/>
      <c r="I107" s="64"/>
      <c r="J107" s="64"/>
      <c r="K107" s="64"/>
      <c r="L107" s="64"/>
      <c r="M107" s="64"/>
      <c r="N107" s="64"/>
      <c r="O107" s="64"/>
      <c r="P107" s="64"/>
      <c r="Q107" s="64"/>
      <c r="R107" s="64"/>
    </row>
    <row r="108" spans="3:18">
      <c r="C108" s="64"/>
      <c r="D108" s="64"/>
      <c r="E108" s="64"/>
      <c r="F108" s="64"/>
      <c r="G108" s="64"/>
      <c r="H108" s="64"/>
      <c r="I108" s="64"/>
      <c r="J108" s="64"/>
      <c r="K108" s="64"/>
      <c r="L108" s="64"/>
      <c r="M108" s="64"/>
      <c r="N108" s="64"/>
      <c r="O108" s="64"/>
      <c r="P108" s="64"/>
      <c r="Q108" s="64"/>
      <c r="R108" s="64"/>
    </row>
  </sheetData>
  <sheetProtection selectLockedCells="1"/>
  <mergeCells count="14">
    <mergeCell ref="B55:D55"/>
    <mergeCell ref="A39:B39"/>
    <mergeCell ref="M4:N4"/>
    <mergeCell ref="A1:R1"/>
    <mergeCell ref="A4:A5"/>
    <mergeCell ref="B4:B5"/>
    <mergeCell ref="C4:D4"/>
    <mergeCell ref="E4:F4"/>
    <mergeCell ref="I4:J4"/>
    <mergeCell ref="K4:L4"/>
    <mergeCell ref="O4:P4"/>
    <mergeCell ref="Q4:R4"/>
    <mergeCell ref="A2:R2"/>
    <mergeCell ref="G4:H4"/>
  </mergeCells>
  <phoneticPr fontId="13" type="noConversion"/>
  <pageMargins left="0.12" right="0.17" top="0.35" bottom="0.75" header="0.3" footer="0.3"/>
  <pageSetup paperSize="124" scale="17" orientation="landscape" r:id="rId1"/>
  <colBreaks count="1" manualBreakCount="1">
    <brk id="18" max="69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E71"/>
  <sheetViews>
    <sheetView tabSelected="1" topLeftCell="E40" workbookViewId="0">
      <selection activeCell="M9" sqref="M9"/>
    </sheetView>
  </sheetViews>
  <sheetFormatPr defaultRowHeight="12.75"/>
  <cols>
    <col min="1" max="1" width="1.5703125" customWidth="1"/>
    <col min="2" max="2" width="5.42578125" style="9" customWidth="1"/>
    <col min="3" max="3" width="28" customWidth="1"/>
    <col min="4" max="4" width="12.7109375" customWidth="1"/>
    <col min="5" max="5" width="14.42578125" customWidth="1"/>
    <col min="6" max="6" width="14.140625" customWidth="1"/>
    <col min="7" max="7" width="13.85546875" style="287" customWidth="1"/>
    <col min="8" max="8" width="14.28515625" customWidth="1"/>
    <col min="9" max="9" width="16.7109375" customWidth="1"/>
    <col min="10" max="10" width="12.5703125" customWidth="1"/>
    <col min="11" max="15" width="12.7109375" style="287" customWidth="1"/>
    <col min="16" max="16" width="14" style="287" customWidth="1"/>
    <col min="17" max="17" width="12.7109375" style="287" customWidth="1"/>
    <col min="20" max="20" width="16.28515625" style="286" customWidth="1"/>
    <col min="21" max="21" width="2.5703125" customWidth="1"/>
    <col min="22" max="22" width="21" customWidth="1"/>
    <col min="23" max="23" width="16" style="286" customWidth="1"/>
    <col min="24" max="24" width="14" customWidth="1"/>
    <col min="25" max="25" width="13.28515625" customWidth="1"/>
    <col min="26" max="26" width="12.85546875" bestFit="1" customWidth="1"/>
    <col min="27" max="27" width="7.7109375" customWidth="1"/>
    <col min="28" max="28" width="5.7109375" customWidth="1"/>
    <col min="29" max="29" width="20.140625" customWidth="1"/>
    <col min="30" max="30" width="14.7109375" customWidth="1"/>
    <col min="31" max="31" width="15.28515625" customWidth="1"/>
    <col min="32" max="32" width="18.42578125" customWidth="1"/>
  </cols>
  <sheetData>
    <row r="1" spans="2:31" ht="18">
      <c r="B1" s="624" t="s">
        <v>158</v>
      </c>
      <c r="C1" s="624"/>
      <c r="D1" s="624"/>
      <c r="E1" s="624"/>
      <c r="F1" s="624"/>
      <c r="G1" s="624"/>
      <c r="H1" s="624"/>
      <c r="I1" s="624"/>
      <c r="J1" s="624"/>
      <c r="K1" s="624"/>
      <c r="L1" s="516"/>
      <c r="M1" s="516"/>
      <c r="N1" s="516"/>
      <c r="O1" s="516"/>
      <c r="P1" s="516"/>
      <c r="Q1" s="516"/>
      <c r="AB1" s="625" t="s">
        <v>213</v>
      </c>
      <c r="AC1" s="625"/>
      <c r="AD1" s="625"/>
      <c r="AE1" s="625"/>
    </row>
    <row r="2" spans="2:31" ht="18">
      <c r="B2" s="624" t="s">
        <v>214</v>
      </c>
      <c r="C2" s="624"/>
      <c r="D2" s="624"/>
      <c r="E2" s="624"/>
      <c r="F2" s="624"/>
      <c r="G2" s="624"/>
      <c r="H2" s="624">
        <f>SUM(F2*G2)</f>
        <v>0</v>
      </c>
      <c r="I2" s="624"/>
      <c r="J2" s="624"/>
      <c r="K2" s="624"/>
      <c r="L2" s="516"/>
      <c r="M2" s="516"/>
      <c r="N2" s="516"/>
      <c r="O2" s="516"/>
      <c r="P2" s="516"/>
      <c r="Q2" s="516"/>
      <c r="AB2" s="625" t="s">
        <v>215</v>
      </c>
      <c r="AC2" s="625"/>
      <c r="AD2" s="625"/>
      <c r="AE2" s="625"/>
    </row>
    <row r="3" spans="2:31" ht="18">
      <c r="B3" s="624" t="s">
        <v>404</v>
      </c>
      <c r="C3" s="624"/>
      <c r="D3" s="624"/>
      <c r="E3" s="624"/>
      <c r="F3" s="624"/>
      <c r="G3" s="624"/>
      <c r="H3" s="624"/>
      <c r="I3" s="624"/>
      <c r="J3" s="624"/>
      <c r="K3" s="624"/>
      <c r="L3" s="516"/>
      <c r="M3" s="516"/>
      <c r="N3" s="516"/>
      <c r="O3" s="516"/>
      <c r="P3" s="516"/>
      <c r="Q3" s="516"/>
      <c r="AB3" s="625" t="s">
        <v>216</v>
      </c>
      <c r="AC3" s="625"/>
      <c r="AD3" s="625"/>
      <c r="AE3" s="625"/>
    </row>
    <row r="4" spans="2:31" ht="17.25" thickBot="1">
      <c r="AB4" s="507"/>
      <c r="AC4" s="507"/>
      <c r="AD4" s="507"/>
      <c r="AE4" s="507"/>
    </row>
    <row r="5" spans="2:31" s="2" customFormat="1" ht="15.75" customHeight="1">
      <c r="B5" s="626" t="s">
        <v>163</v>
      </c>
      <c r="C5" s="628" t="s">
        <v>164</v>
      </c>
      <c r="D5" s="628" t="s">
        <v>217</v>
      </c>
      <c r="E5" s="628"/>
      <c r="F5" s="628"/>
      <c r="G5" s="620" t="s">
        <v>167</v>
      </c>
      <c r="H5" s="628" t="s">
        <v>218</v>
      </c>
      <c r="I5" s="628"/>
      <c r="J5" s="628"/>
      <c r="K5" s="620" t="s">
        <v>167</v>
      </c>
      <c r="L5" s="694" t="s">
        <v>441</v>
      </c>
      <c r="M5" s="694"/>
      <c r="N5" s="694"/>
      <c r="O5" s="694" t="s">
        <v>442</v>
      </c>
      <c r="P5" s="694"/>
      <c r="Q5" s="694"/>
      <c r="T5" s="288"/>
      <c r="W5" s="288"/>
      <c r="AB5" s="507"/>
      <c r="AC5" s="507"/>
      <c r="AD5" s="507"/>
      <c r="AE5" s="507"/>
    </row>
    <row r="6" spans="2:31" s="2" customFormat="1" ht="17.25" thickBot="1">
      <c r="B6" s="627"/>
      <c r="C6" s="629"/>
      <c r="D6" s="356" t="s">
        <v>222</v>
      </c>
      <c r="E6" s="356" t="s">
        <v>223</v>
      </c>
      <c r="F6" s="356" t="s">
        <v>224</v>
      </c>
      <c r="G6" s="621"/>
      <c r="H6" s="356" t="s">
        <v>217</v>
      </c>
      <c r="I6" s="356" t="s">
        <v>225</v>
      </c>
      <c r="J6" s="356" t="s">
        <v>226</v>
      </c>
      <c r="K6" s="621"/>
      <c r="L6" s="695" t="s">
        <v>196</v>
      </c>
      <c r="M6" s="695" t="s">
        <v>443</v>
      </c>
      <c r="N6" s="695" t="s">
        <v>224</v>
      </c>
      <c r="O6" s="695" t="s">
        <v>222</v>
      </c>
      <c r="P6" s="695" t="s">
        <v>223</v>
      </c>
      <c r="Q6" s="695" t="s">
        <v>224</v>
      </c>
      <c r="T6" s="288"/>
      <c r="V6" s="289"/>
      <c r="W6" s="290"/>
      <c r="AB6" s="507"/>
      <c r="AC6" s="507"/>
      <c r="AD6" s="507"/>
      <c r="AE6" s="507"/>
    </row>
    <row r="7" spans="2:31" s="294" customFormat="1" ht="17.25" thickBot="1">
      <c r="B7" s="291">
        <v>1</v>
      </c>
      <c r="C7" s="292">
        <v>2</v>
      </c>
      <c r="D7" s="292">
        <v>3</v>
      </c>
      <c r="E7" s="292">
        <v>4</v>
      </c>
      <c r="F7" s="292">
        <v>5</v>
      </c>
      <c r="G7" s="293" t="s">
        <v>227</v>
      </c>
      <c r="H7" s="292">
        <v>7</v>
      </c>
      <c r="I7" s="292">
        <v>8</v>
      </c>
      <c r="J7" s="292">
        <v>9</v>
      </c>
      <c r="K7" s="293" t="s">
        <v>228</v>
      </c>
      <c r="L7" s="696">
        <v>11</v>
      </c>
      <c r="M7" s="696">
        <v>12</v>
      </c>
      <c r="N7" s="696">
        <v>13</v>
      </c>
      <c r="O7" s="696">
        <v>14</v>
      </c>
      <c r="P7" s="696">
        <v>15</v>
      </c>
      <c r="Q7" s="696" t="s">
        <v>444</v>
      </c>
      <c r="T7" s="295"/>
      <c r="V7" s="296"/>
      <c r="W7" s="297"/>
      <c r="AB7" s="510" t="s">
        <v>0</v>
      </c>
      <c r="AC7" s="510" t="s">
        <v>219</v>
      </c>
      <c r="AD7" s="510" t="s">
        <v>220</v>
      </c>
      <c r="AE7" s="510" t="s">
        <v>221</v>
      </c>
    </row>
    <row r="8" spans="2:31" s="2" customFormat="1" ht="17.25" thickBot="1">
      <c r="B8" s="298">
        <v>1</v>
      </c>
      <c r="C8" s="299" t="s">
        <v>197</v>
      </c>
      <c r="D8" s="300">
        <v>50000</v>
      </c>
      <c r="E8" s="300">
        <v>1445000</v>
      </c>
      <c r="F8" s="301">
        <v>4747</v>
      </c>
      <c r="G8" s="302">
        <f>SUM(D8:F8)</f>
        <v>1499747</v>
      </c>
      <c r="H8" s="373">
        <f>(G8/47731156)*1673102</f>
        <v>52570.059379957194</v>
      </c>
      <c r="I8" s="373">
        <f>(T8/8420000)*2509653</f>
        <v>128165.17695961994</v>
      </c>
      <c r="J8" s="300">
        <v>250965</v>
      </c>
      <c r="K8" s="302">
        <f>SUM(H8:J8)</f>
        <v>431700.23633957712</v>
      </c>
      <c r="L8" s="306">
        <v>430000</v>
      </c>
      <c r="M8" s="306">
        <f>(K8-L8)</f>
        <v>1700.2363395771245</v>
      </c>
      <c r="N8" s="306"/>
      <c r="O8" s="306">
        <f>D8</f>
        <v>50000</v>
      </c>
      <c r="P8" s="306">
        <f>E8</f>
        <v>1445000</v>
      </c>
      <c r="Q8" s="306">
        <f>((F8+M8)-N8)</f>
        <v>6447.2363395771245</v>
      </c>
      <c r="S8" s="299" t="s">
        <v>197</v>
      </c>
      <c r="T8" s="288">
        <v>430000</v>
      </c>
      <c r="V8" s="289" t="s">
        <v>229</v>
      </c>
      <c r="W8" s="290">
        <v>8365510</v>
      </c>
      <c r="AB8" s="508">
        <v>1</v>
      </c>
      <c r="AC8" s="508" t="str">
        <f>C8</f>
        <v>AIDIL FITRI</v>
      </c>
      <c r="AD8" s="509">
        <f>K8</f>
        <v>431700.23633957712</v>
      </c>
      <c r="AE8" s="508"/>
    </row>
    <row r="9" spans="2:31" s="2" customFormat="1" ht="17.25" thickBot="1">
      <c r="B9" s="303">
        <v>2</v>
      </c>
      <c r="C9" s="304" t="s">
        <v>156</v>
      </c>
      <c r="D9" s="305">
        <v>50000</v>
      </c>
      <c r="E9" s="305">
        <v>1465000</v>
      </c>
      <c r="F9" s="301">
        <v>2577</v>
      </c>
      <c r="G9" s="302">
        <f t="shared" ref="G9:G51" si="0">SUM(D9:F9)</f>
        <v>1517577</v>
      </c>
      <c r="H9" s="373">
        <f t="shared" ref="H9:H50" si="1">(G9/47731156)*1673102</f>
        <v>53195.047567127855</v>
      </c>
      <c r="I9" s="373">
        <f t="shared" ref="I9:I51" si="2">(T9/8420000)*2509653</f>
        <v>163932.20308788598</v>
      </c>
      <c r="J9" s="305"/>
      <c r="K9" s="302">
        <f t="shared" ref="K9:K50" si="3">SUM(H9:J9)</f>
        <v>217127.25065501384</v>
      </c>
      <c r="L9" s="306">
        <v>217000</v>
      </c>
      <c r="M9" s="306">
        <f t="shared" ref="M9:M51" si="4">(K9-L9)</f>
        <v>127.25065501383506</v>
      </c>
      <c r="N9" s="306"/>
      <c r="O9" s="306">
        <f t="shared" ref="O9:O51" si="5">D9</f>
        <v>50000</v>
      </c>
      <c r="P9" s="306">
        <f t="shared" ref="P9:Q52" si="6">E9</f>
        <v>1465000</v>
      </c>
      <c r="Q9" s="306">
        <f t="shared" ref="Q9:Q51" si="7">((F9+M9)-N9)</f>
        <v>2704.2506550138351</v>
      </c>
      <c r="S9" s="304" t="s">
        <v>156</v>
      </c>
      <c r="T9" s="288">
        <v>550000</v>
      </c>
      <c r="V9" s="289" t="s">
        <v>230</v>
      </c>
      <c r="W9" s="290">
        <f>30%*W8</f>
        <v>2509653</v>
      </c>
      <c r="AB9" s="508">
        <v>2</v>
      </c>
      <c r="AC9" s="508" t="str">
        <f>C9</f>
        <v>AMINAS</v>
      </c>
      <c r="AD9" s="509">
        <f>K9</f>
        <v>217127.25065501384</v>
      </c>
      <c r="AE9" s="511"/>
    </row>
    <row r="10" spans="2:31" s="2" customFormat="1" ht="17.25" thickBot="1">
      <c r="B10" s="303">
        <v>3</v>
      </c>
      <c r="C10" s="304" t="s">
        <v>231</v>
      </c>
      <c r="D10" s="305">
        <v>50000</v>
      </c>
      <c r="E10" s="305">
        <v>1335000</v>
      </c>
      <c r="F10" s="301">
        <v>84244</v>
      </c>
      <c r="G10" s="302">
        <f t="shared" si="0"/>
        <v>1469244</v>
      </c>
      <c r="H10" s="373">
        <f t="shared" si="1"/>
        <v>51500.849359022439</v>
      </c>
      <c r="I10" s="373">
        <f t="shared" si="2"/>
        <v>35767.026128266036</v>
      </c>
      <c r="J10" s="305"/>
      <c r="K10" s="302">
        <f t="shared" si="3"/>
        <v>87267.875487288475</v>
      </c>
      <c r="L10" s="306"/>
      <c r="M10" s="306">
        <f t="shared" si="4"/>
        <v>87267.875487288475</v>
      </c>
      <c r="N10" s="306"/>
      <c r="O10" s="306">
        <f t="shared" si="5"/>
        <v>50000</v>
      </c>
      <c r="P10" s="306">
        <f t="shared" si="6"/>
        <v>1335000</v>
      </c>
      <c r="Q10" s="306">
        <f t="shared" si="7"/>
        <v>171511.87548728846</v>
      </c>
      <c r="S10" s="304" t="s">
        <v>231</v>
      </c>
      <c r="T10" s="288">
        <v>120000</v>
      </c>
      <c r="V10" s="289" t="s">
        <v>232</v>
      </c>
      <c r="W10" s="290">
        <f>20%*W8</f>
        <v>1673102</v>
      </c>
      <c r="Z10" s="307">
        <f>SUM(W9:W12)</f>
        <v>5437581.5</v>
      </c>
      <c r="AB10" s="508">
        <v>3</v>
      </c>
      <c r="AC10" s="508" t="str">
        <f>C10</f>
        <v>ANITA TURISIA</v>
      </c>
      <c r="AD10" s="509">
        <f>K10</f>
        <v>87267.875487288475</v>
      </c>
      <c r="AE10" s="508"/>
    </row>
    <row r="11" spans="2:31" s="2" customFormat="1" ht="17.25" thickBot="1">
      <c r="B11" s="298">
        <v>4</v>
      </c>
      <c r="C11" s="304" t="s">
        <v>233</v>
      </c>
      <c r="D11" s="305">
        <v>50000</v>
      </c>
      <c r="E11" s="305">
        <v>1375000</v>
      </c>
      <c r="F11" s="301">
        <v>472708</v>
      </c>
      <c r="G11" s="302">
        <f t="shared" si="0"/>
        <v>1897708</v>
      </c>
      <c r="H11" s="373">
        <f t="shared" si="1"/>
        <v>66519.634475561412</v>
      </c>
      <c r="I11" s="373">
        <f t="shared" si="2"/>
        <v>35767.026128266036</v>
      </c>
      <c r="J11" s="305"/>
      <c r="K11" s="302">
        <f t="shared" si="3"/>
        <v>102286.66060382745</v>
      </c>
      <c r="L11" s="306">
        <v>102000</v>
      </c>
      <c r="M11" s="306">
        <f t="shared" si="4"/>
        <v>286.66060382744763</v>
      </c>
      <c r="N11" s="306">
        <v>400000</v>
      </c>
      <c r="O11" s="306">
        <f t="shared" si="5"/>
        <v>50000</v>
      </c>
      <c r="P11" s="306">
        <f t="shared" si="6"/>
        <v>1375000</v>
      </c>
      <c r="Q11" s="306">
        <f t="shared" si="7"/>
        <v>72994.660603827448</v>
      </c>
      <c r="S11" s="304" t="s">
        <v>233</v>
      </c>
      <c r="T11" s="288">
        <v>120000</v>
      </c>
      <c r="V11" s="289" t="s">
        <v>226</v>
      </c>
      <c r="W11" s="290">
        <f>10%*W8</f>
        <v>836551</v>
      </c>
      <c r="X11" s="307">
        <f>40%*W11</f>
        <v>334620.40000000002</v>
      </c>
      <c r="Y11" s="307">
        <f>30%*W11</f>
        <v>250965.3</v>
      </c>
      <c r="AB11" s="508">
        <v>4</v>
      </c>
      <c r="AC11" s="508" t="str">
        <f>C11</f>
        <v>ASMAINI</v>
      </c>
      <c r="AD11" s="509">
        <f>K11</f>
        <v>102286.66060382745</v>
      </c>
      <c r="AE11" s="508"/>
    </row>
    <row r="12" spans="2:31" s="2" customFormat="1" ht="17.25" thickBot="1">
      <c r="B12" s="303">
        <v>5</v>
      </c>
      <c r="C12" s="304" t="s">
        <v>234</v>
      </c>
      <c r="D12" s="305">
        <v>0</v>
      </c>
      <c r="E12" s="305">
        <v>0</v>
      </c>
      <c r="F12" s="301">
        <v>0</v>
      </c>
      <c r="G12" s="302">
        <f t="shared" si="0"/>
        <v>0</v>
      </c>
      <c r="H12" s="373">
        <f t="shared" si="1"/>
        <v>0</v>
      </c>
      <c r="I12" s="373">
        <f t="shared" si="2"/>
        <v>44708.782660332545</v>
      </c>
      <c r="J12" s="305"/>
      <c r="K12" s="302">
        <f t="shared" si="3"/>
        <v>44708.782660332545</v>
      </c>
      <c r="L12" s="306"/>
      <c r="M12" s="306">
        <f t="shared" si="4"/>
        <v>44708.782660332545</v>
      </c>
      <c r="N12" s="306"/>
      <c r="O12" s="306">
        <f t="shared" si="5"/>
        <v>0</v>
      </c>
      <c r="P12" s="306">
        <f t="shared" si="6"/>
        <v>0</v>
      </c>
      <c r="Q12" s="306">
        <f t="shared" si="7"/>
        <v>44708.782660332545</v>
      </c>
      <c r="S12" s="304" t="s">
        <v>234</v>
      </c>
      <c r="T12" s="288">
        <v>150000</v>
      </c>
      <c r="V12" s="289" t="s">
        <v>235</v>
      </c>
      <c r="W12" s="290">
        <f>5%*W8</f>
        <v>418275.5</v>
      </c>
      <c r="X12" s="307">
        <f>W12/3</f>
        <v>139425.16666666666</v>
      </c>
      <c r="AB12" s="508">
        <v>5</v>
      </c>
      <c r="AC12" s="508" t="str">
        <f>C13</f>
        <v>DENI AFRIYANI</v>
      </c>
      <c r="AD12" s="509">
        <f>K13</f>
        <v>73228.285017693692</v>
      </c>
      <c r="AE12" s="508"/>
    </row>
    <row r="13" spans="2:31" s="2" customFormat="1" ht="17.25" thickBot="1">
      <c r="B13" s="303">
        <v>6</v>
      </c>
      <c r="C13" s="304" t="s">
        <v>236</v>
      </c>
      <c r="D13" s="305">
        <v>50000</v>
      </c>
      <c r="E13" s="305">
        <v>1140000</v>
      </c>
      <c r="F13" s="301">
        <v>899096</v>
      </c>
      <c r="G13" s="302">
        <f t="shared" si="0"/>
        <v>2089096</v>
      </c>
      <c r="H13" s="373">
        <f t="shared" si="1"/>
        <v>73228.285017693692</v>
      </c>
      <c r="I13" s="373">
        <f t="shared" si="2"/>
        <v>0</v>
      </c>
      <c r="J13" s="305"/>
      <c r="K13" s="302">
        <f t="shared" si="3"/>
        <v>73228.285017693692</v>
      </c>
      <c r="L13" s="306">
        <v>50000</v>
      </c>
      <c r="M13" s="306">
        <f t="shared" si="4"/>
        <v>23228.285017693692</v>
      </c>
      <c r="N13" s="306">
        <v>500000</v>
      </c>
      <c r="O13" s="306">
        <f t="shared" si="5"/>
        <v>50000</v>
      </c>
      <c r="P13" s="306">
        <f t="shared" si="6"/>
        <v>1140000</v>
      </c>
      <c r="Q13" s="306">
        <f>((F13+M13)-N13)</f>
        <v>422324.28501769365</v>
      </c>
      <c r="S13" s="304" t="s">
        <v>236</v>
      </c>
      <c r="T13" s="288">
        <v>0</v>
      </c>
      <c r="V13" s="289" t="s">
        <v>237</v>
      </c>
      <c r="W13" s="290">
        <f>2.5%*W8</f>
        <v>209137.75</v>
      </c>
      <c r="Y13" s="307">
        <f>W12+W11</f>
        <v>1254826.5</v>
      </c>
      <c r="AB13" s="508">
        <v>6</v>
      </c>
      <c r="AC13" s="508" t="str">
        <f>C14</f>
        <v>DENI FITRI, SE</v>
      </c>
      <c r="AD13" s="509">
        <f>K14</f>
        <v>127239.09527242239</v>
      </c>
      <c r="AE13" s="508"/>
    </row>
    <row r="14" spans="2:31" s="2" customFormat="1" ht="17.25" thickBot="1">
      <c r="B14" s="298">
        <v>7</v>
      </c>
      <c r="C14" s="304" t="s">
        <v>238</v>
      </c>
      <c r="D14" s="305">
        <v>50000</v>
      </c>
      <c r="E14" s="305">
        <v>925000</v>
      </c>
      <c r="F14" s="301">
        <v>103993</v>
      </c>
      <c r="G14" s="302">
        <f t="shared" si="0"/>
        <v>1078993</v>
      </c>
      <c r="H14" s="373">
        <f t="shared" si="1"/>
        <v>37821.5299517573</v>
      </c>
      <c r="I14" s="373">
        <f t="shared" si="2"/>
        <v>89417.56532066509</v>
      </c>
      <c r="J14" s="305"/>
      <c r="K14" s="302">
        <f t="shared" si="3"/>
        <v>127239.09527242239</v>
      </c>
      <c r="L14" s="306"/>
      <c r="M14" s="306">
        <f t="shared" si="4"/>
        <v>127239.09527242239</v>
      </c>
      <c r="N14" s="306"/>
      <c r="O14" s="306">
        <f t="shared" si="5"/>
        <v>50000</v>
      </c>
      <c r="P14" s="306">
        <f t="shared" si="6"/>
        <v>925000</v>
      </c>
      <c r="Q14" s="306">
        <f t="shared" si="7"/>
        <v>231232.09527242239</v>
      </c>
      <c r="S14" s="304" t="s">
        <v>238</v>
      </c>
      <c r="T14" s="288">
        <v>300000</v>
      </c>
      <c r="V14" s="289" t="s">
        <v>239</v>
      </c>
      <c r="W14" s="290">
        <f>2.5%*W8</f>
        <v>209137.75</v>
      </c>
      <c r="AB14" s="508">
        <v>7</v>
      </c>
      <c r="AC14" s="508" t="str">
        <f>C15</f>
        <v>DESI RAMAYANTI</v>
      </c>
      <c r="AD14" s="509">
        <f>K15</f>
        <v>208649.45940650522</v>
      </c>
      <c r="AE14" s="508"/>
    </row>
    <row r="15" spans="2:31" s="2" customFormat="1" ht="17.25" thickBot="1">
      <c r="B15" s="303">
        <v>8</v>
      </c>
      <c r="C15" s="304" t="s">
        <v>240</v>
      </c>
      <c r="D15" s="305">
        <v>50000</v>
      </c>
      <c r="E15" s="305">
        <v>1190000</v>
      </c>
      <c r="F15" s="301">
        <v>35718</v>
      </c>
      <c r="G15" s="302">
        <f t="shared" si="0"/>
        <v>1275718</v>
      </c>
      <c r="H15" s="373">
        <f t="shared" si="1"/>
        <v>44717.256318619227</v>
      </c>
      <c r="I15" s="373">
        <f t="shared" si="2"/>
        <v>163932.20308788598</v>
      </c>
      <c r="J15" s="305"/>
      <c r="K15" s="302">
        <f t="shared" si="3"/>
        <v>208649.45940650522</v>
      </c>
      <c r="L15" s="306"/>
      <c r="M15" s="306">
        <f t="shared" si="4"/>
        <v>208649.45940650522</v>
      </c>
      <c r="N15" s="306"/>
      <c r="O15" s="306">
        <f t="shared" si="5"/>
        <v>50000</v>
      </c>
      <c r="P15" s="306">
        <f t="shared" si="6"/>
        <v>1190000</v>
      </c>
      <c r="Q15" s="306">
        <f t="shared" si="7"/>
        <v>244367.45940650522</v>
      </c>
      <c r="S15" s="304" t="s">
        <v>240</v>
      </c>
      <c r="T15" s="288">
        <v>550000</v>
      </c>
      <c r="V15" s="289" t="s">
        <v>144</v>
      </c>
      <c r="W15" s="290">
        <f>30%*W8</f>
        <v>2509653</v>
      </c>
      <c r="AB15" s="508">
        <v>8</v>
      </c>
      <c r="AC15" s="508" t="str">
        <f>C17</f>
        <v>GITA KURNISA</v>
      </c>
      <c r="AD15" s="509">
        <f t="shared" ref="AD15:AD28" si="8">K17</f>
        <v>20349.692490037323</v>
      </c>
      <c r="AE15" s="508"/>
    </row>
    <row r="16" spans="2:31" s="2" customFormat="1" ht="17.25" thickBot="1">
      <c r="B16" s="303">
        <v>9</v>
      </c>
      <c r="C16" s="304" t="s">
        <v>241</v>
      </c>
      <c r="D16" s="305">
        <v>0</v>
      </c>
      <c r="E16" s="305">
        <v>0</v>
      </c>
      <c r="F16" s="301">
        <v>0</v>
      </c>
      <c r="G16" s="302">
        <f t="shared" si="0"/>
        <v>0</v>
      </c>
      <c r="H16" s="373">
        <f t="shared" si="1"/>
        <v>0</v>
      </c>
      <c r="I16" s="373">
        <f t="shared" si="2"/>
        <v>149029.27553444181</v>
      </c>
      <c r="J16" s="305"/>
      <c r="K16" s="302">
        <f t="shared" si="3"/>
        <v>149029.27553444181</v>
      </c>
      <c r="L16" s="306"/>
      <c r="M16" s="306">
        <f t="shared" si="4"/>
        <v>149029.27553444181</v>
      </c>
      <c r="N16" s="306"/>
      <c r="O16" s="306">
        <f t="shared" si="5"/>
        <v>0</v>
      </c>
      <c r="P16" s="306">
        <f t="shared" si="6"/>
        <v>0</v>
      </c>
      <c r="Q16" s="306">
        <f t="shared" si="7"/>
        <v>149029.27553444181</v>
      </c>
      <c r="S16" s="304" t="s">
        <v>241</v>
      </c>
      <c r="T16" s="288">
        <v>500000</v>
      </c>
      <c r="V16" s="289"/>
      <c r="W16" s="290"/>
      <c r="AB16" s="508">
        <v>9</v>
      </c>
      <c r="AC16" s="508" t="str">
        <f>C18</f>
        <v>HADIDAWATI</v>
      </c>
      <c r="AD16" s="509">
        <f t="shared" si="8"/>
        <v>164171.1826819159</v>
      </c>
      <c r="AE16" s="508"/>
    </row>
    <row r="17" spans="2:31" s="2" customFormat="1" ht="17.25" thickBot="1">
      <c r="B17" s="298">
        <v>10</v>
      </c>
      <c r="C17" s="304" t="s">
        <v>242</v>
      </c>
      <c r="D17" s="305">
        <v>100000</v>
      </c>
      <c r="E17" s="305">
        <v>410000</v>
      </c>
      <c r="F17" s="301">
        <v>70547</v>
      </c>
      <c r="G17" s="302">
        <f t="shared" si="0"/>
        <v>580547</v>
      </c>
      <c r="H17" s="373">
        <f t="shared" si="1"/>
        <v>20349.692490037323</v>
      </c>
      <c r="I17" s="373">
        <f t="shared" si="2"/>
        <v>0</v>
      </c>
      <c r="J17" s="305"/>
      <c r="K17" s="302">
        <f t="shared" si="3"/>
        <v>20349.692490037323</v>
      </c>
      <c r="L17" s="306">
        <v>20000</v>
      </c>
      <c r="M17" s="306">
        <f t="shared" si="4"/>
        <v>349.6924900373233</v>
      </c>
      <c r="N17" s="306"/>
      <c r="O17" s="306">
        <f t="shared" si="5"/>
        <v>100000</v>
      </c>
      <c r="P17" s="306">
        <f t="shared" si="6"/>
        <v>410000</v>
      </c>
      <c r="Q17" s="306">
        <f t="shared" si="7"/>
        <v>70896.692490037327</v>
      </c>
      <c r="S17" s="304" t="s">
        <v>242</v>
      </c>
      <c r="T17" s="288">
        <v>0</v>
      </c>
      <c r="V17" s="289"/>
      <c r="W17" s="290"/>
      <c r="X17" s="307"/>
      <c r="AB17" s="508">
        <v>10</v>
      </c>
      <c r="AC17" s="508" t="str">
        <f>C19</f>
        <v>HARTATI AGUS</v>
      </c>
      <c r="AD17" s="509">
        <f t="shared" si="8"/>
        <v>86333.398989380657</v>
      </c>
      <c r="AE17" s="508"/>
    </row>
    <row r="18" spans="2:31" s="2" customFormat="1" ht="17.25" thickBot="1">
      <c r="B18" s="303">
        <v>11</v>
      </c>
      <c r="C18" s="304" t="s">
        <v>243</v>
      </c>
      <c r="D18" s="305">
        <v>50000</v>
      </c>
      <c r="E18" s="305">
        <v>1230000</v>
      </c>
      <c r="F18" s="301">
        <v>342421</v>
      </c>
      <c r="G18" s="302">
        <f t="shared" si="0"/>
        <v>1622421</v>
      </c>
      <c r="H18" s="373">
        <f t="shared" si="1"/>
        <v>56870.104297117803</v>
      </c>
      <c r="I18" s="373">
        <f t="shared" si="2"/>
        <v>107301.07838479809</v>
      </c>
      <c r="J18" s="305"/>
      <c r="K18" s="302">
        <f t="shared" si="3"/>
        <v>164171.1826819159</v>
      </c>
      <c r="L18" s="306">
        <v>164000</v>
      </c>
      <c r="M18" s="306">
        <f t="shared" si="4"/>
        <v>171.18268191590323</v>
      </c>
      <c r="N18" s="306">
        <v>340000</v>
      </c>
      <c r="O18" s="306">
        <f t="shared" si="5"/>
        <v>50000</v>
      </c>
      <c r="P18" s="306">
        <f t="shared" si="6"/>
        <v>1230000</v>
      </c>
      <c r="Q18" s="306">
        <f t="shared" si="7"/>
        <v>2592.1826819159323</v>
      </c>
      <c r="S18" s="304" t="s">
        <v>243</v>
      </c>
      <c r="T18" s="288">
        <v>360000</v>
      </c>
      <c r="V18" s="289"/>
      <c r="W18" s="290"/>
      <c r="AB18" s="508">
        <v>11</v>
      </c>
      <c r="AC18" s="508" t="str">
        <f>C20</f>
        <v>Hj. HASNI.SY</v>
      </c>
      <c r="AD18" s="509">
        <f t="shared" si="8"/>
        <v>53705.834323350558</v>
      </c>
      <c r="AE18" s="508"/>
    </row>
    <row r="19" spans="2:31" s="2" customFormat="1" ht="17.25" thickBot="1">
      <c r="B19" s="303">
        <v>12</v>
      </c>
      <c r="C19" s="304" t="s">
        <v>244</v>
      </c>
      <c r="D19" s="305">
        <v>100000</v>
      </c>
      <c r="E19" s="305">
        <v>980000</v>
      </c>
      <c r="F19" s="301">
        <v>277553</v>
      </c>
      <c r="G19" s="302">
        <f t="shared" si="0"/>
        <v>1357553</v>
      </c>
      <c r="H19" s="373">
        <f t="shared" si="1"/>
        <v>47585.787350425788</v>
      </c>
      <c r="I19" s="373">
        <f t="shared" si="2"/>
        <v>38747.61163895487</v>
      </c>
      <c r="J19" s="305"/>
      <c r="K19" s="302">
        <f t="shared" si="3"/>
        <v>86333.398989380657</v>
      </c>
      <c r="L19" s="306"/>
      <c r="M19" s="306">
        <f t="shared" si="4"/>
        <v>86333.398989380657</v>
      </c>
      <c r="N19" s="306"/>
      <c r="O19" s="306">
        <f t="shared" si="5"/>
        <v>100000</v>
      </c>
      <c r="P19" s="306">
        <f t="shared" si="6"/>
        <v>980000</v>
      </c>
      <c r="Q19" s="306">
        <f t="shared" si="7"/>
        <v>363886.39898938069</v>
      </c>
      <c r="S19" s="304" t="s">
        <v>244</v>
      </c>
      <c r="T19" s="288">
        <v>130000</v>
      </c>
      <c r="V19" s="289"/>
      <c r="W19" s="290"/>
      <c r="AB19" s="508">
        <v>12</v>
      </c>
      <c r="AC19" s="508" t="str">
        <f>C21</f>
        <v>IDA UMAMI</v>
      </c>
      <c r="AD19" s="509">
        <f t="shared" si="8"/>
        <v>65438.988641929027</v>
      </c>
      <c r="AE19" s="508"/>
    </row>
    <row r="20" spans="2:31" s="2" customFormat="1" ht="16.5" customHeight="1" thickBot="1">
      <c r="B20" s="298">
        <v>13</v>
      </c>
      <c r="C20" s="304" t="s">
        <v>245</v>
      </c>
      <c r="D20" s="305">
        <v>50000</v>
      </c>
      <c r="E20" s="305">
        <v>1105000</v>
      </c>
      <c r="F20" s="301">
        <v>377149</v>
      </c>
      <c r="G20" s="302">
        <f t="shared" si="0"/>
        <v>1532149</v>
      </c>
      <c r="H20" s="373">
        <f t="shared" si="1"/>
        <v>53705.834323350558</v>
      </c>
      <c r="I20" s="373">
        <f t="shared" si="2"/>
        <v>0</v>
      </c>
      <c r="J20" s="305"/>
      <c r="K20" s="302">
        <f t="shared" si="3"/>
        <v>53705.834323350558</v>
      </c>
      <c r="L20" s="306">
        <v>53000</v>
      </c>
      <c r="M20" s="306">
        <f t="shared" si="4"/>
        <v>705.83432335055841</v>
      </c>
      <c r="N20" s="306">
        <v>277000</v>
      </c>
      <c r="O20" s="306">
        <f t="shared" si="5"/>
        <v>50000</v>
      </c>
      <c r="P20" s="306">
        <f t="shared" si="6"/>
        <v>1105000</v>
      </c>
      <c r="Q20" s="306">
        <f t="shared" si="7"/>
        <v>100854.83432335057</v>
      </c>
      <c r="S20" s="304" t="s">
        <v>245</v>
      </c>
      <c r="T20" s="288">
        <v>0</v>
      </c>
      <c r="V20" s="308"/>
      <c r="W20" s="290"/>
      <c r="AB20" s="508">
        <v>13</v>
      </c>
      <c r="AC20" s="508" t="s">
        <v>161</v>
      </c>
      <c r="AD20" s="509">
        <f t="shared" si="8"/>
        <v>193979.50895677559</v>
      </c>
      <c r="AE20" s="508"/>
    </row>
    <row r="21" spans="2:31" s="310" customFormat="1" ht="17.25" thickBot="1">
      <c r="B21" s="303">
        <v>14</v>
      </c>
      <c r="C21" s="309" t="s">
        <v>247</v>
      </c>
      <c r="D21" s="306">
        <v>50000</v>
      </c>
      <c r="E21" s="306">
        <v>1265000</v>
      </c>
      <c r="F21" s="301">
        <v>126720</v>
      </c>
      <c r="G21" s="302">
        <f t="shared" si="0"/>
        <v>1441720</v>
      </c>
      <c r="H21" s="373">
        <f t="shared" si="1"/>
        <v>50536.061088484843</v>
      </c>
      <c r="I21" s="373">
        <f t="shared" si="2"/>
        <v>14902.92755344418</v>
      </c>
      <c r="J21" s="306"/>
      <c r="K21" s="302">
        <f t="shared" si="3"/>
        <v>65438.988641929027</v>
      </c>
      <c r="L21" s="306"/>
      <c r="M21" s="306">
        <f t="shared" si="4"/>
        <v>65438.988641929027</v>
      </c>
      <c r="N21" s="306"/>
      <c r="O21" s="306">
        <f t="shared" si="5"/>
        <v>50000</v>
      </c>
      <c r="P21" s="306">
        <f t="shared" si="6"/>
        <v>1265000</v>
      </c>
      <c r="Q21" s="306">
        <f>((F21+M21)-N21)</f>
        <v>192158.98864192903</v>
      </c>
      <c r="S21" s="309" t="s">
        <v>247</v>
      </c>
      <c r="T21" s="311">
        <v>50000</v>
      </c>
      <c r="V21" s="312"/>
      <c r="W21" s="313"/>
      <c r="AB21" s="508">
        <v>14</v>
      </c>
      <c r="AC21" s="508" t="str">
        <f t="shared" ref="AC21:AC28" si="9">C23</f>
        <v>IRA MAYASARI</v>
      </c>
      <c r="AD21" s="509">
        <f t="shared" si="8"/>
        <v>175422.56695010696</v>
      </c>
      <c r="AE21" s="512"/>
    </row>
    <row r="22" spans="2:31" s="2" customFormat="1" ht="17.25" thickBot="1">
      <c r="B22" s="303">
        <v>15</v>
      </c>
      <c r="C22" s="304" t="s">
        <v>161</v>
      </c>
      <c r="D22" s="305">
        <v>50000</v>
      </c>
      <c r="E22" s="305">
        <v>1375000</v>
      </c>
      <c r="F22" s="301">
        <v>367555</v>
      </c>
      <c r="G22" s="302">
        <f t="shared" si="0"/>
        <v>1792555</v>
      </c>
      <c r="H22" s="373">
        <f t="shared" si="1"/>
        <v>62833.746486466829</v>
      </c>
      <c r="I22" s="373">
        <f t="shared" si="2"/>
        <v>131145.76247030878</v>
      </c>
      <c r="J22" s="305"/>
      <c r="K22" s="302">
        <f t="shared" si="3"/>
        <v>193979.50895677559</v>
      </c>
      <c r="L22" s="306">
        <v>192000</v>
      </c>
      <c r="M22" s="306">
        <f t="shared" si="4"/>
        <v>1979.5089567755931</v>
      </c>
      <c r="N22" s="306">
        <v>350000</v>
      </c>
      <c r="O22" s="306">
        <f t="shared" si="5"/>
        <v>50000</v>
      </c>
      <c r="P22" s="306">
        <f t="shared" si="6"/>
        <v>1375000</v>
      </c>
      <c r="Q22" s="306">
        <f t="shared" si="7"/>
        <v>19534.508956775593</v>
      </c>
      <c r="S22" s="304" t="s">
        <v>161</v>
      </c>
      <c r="T22" s="288">
        <v>440000</v>
      </c>
      <c r="V22" s="312"/>
      <c r="W22" s="290"/>
      <c r="AB22" s="508">
        <v>15</v>
      </c>
      <c r="AC22" s="508" t="str">
        <f t="shared" si="9"/>
        <v>JENI KUMALA SARI</v>
      </c>
      <c r="AD22" s="509">
        <f t="shared" si="8"/>
        <v>394525.73376314261</v>
      </c>
      <c r="AE22" s="508"/>
    </row>
    <row r="23" spans="2:31" s="2" customFormat="1" ht="17.25" thickBot="1">
      <c r="B23" s="298">
        <v>16</v>
      </c>
      <c r="C23" s="309" t="s">
        <v>248</v>
      </c>
      <c r="D23" s="305">
        <v>100000</v>
      </c>
      <c r="E23" s="305">
        <v>920000</v>
      </c>
      <c r="F23" s="301">
        <v>6958</v>
      </c>
      <c r="G23" s="302">
        <f t="shared" si="0"/>
        <v>1026958</v>
      </c>
      <c r="H23" s="373">
        <f t="shared" si="1"/>
        <v>35997.566950106971</v>
      </c>
      <c r="I23" s="373">
        <f t="shared" si="2"/>
        <v>0</v>
      </c>
      <c r="J23" s="305">
        <v>139425</v>
      </c>
      <c r="K23" s="302">
        <f t="shared" si="3"/>
        <v>175422.56695010696</v>
      </c>
      <c r="L23" s="306"/>
      <c r="M23" s="306">
        <f t="shared" si="4"/>
        <v>175422.56695010696</v>
      </c>
      <c r="N23" s="306"/>
      <c r="O23" s="306">
        <f t="shared" si="5"/>
        <v>100000</v>
      </c>
      <c r="P23" s="306">
        <f t="shared" si="6"/>
        <v>920000</v>
      </c>
      <c r="Q23" s="306">
        <f t="shared" si="7"/>
        <v>182380.56695010696</v>
      </c>
      <c r="S23" s="309" t="s">
        <v>248</v>
      </c>
      <c r="T23" s="288">
        <v>0</v>
      </c>
      <c r="V23" s="289"/>
      <c r="W23" s="290"/>
      <c r="AB23" s="508">
        <v>16</v>
      </c>
      <c r="AC23" s="508" t="str">
        <f t="shared" si="9"/>
        <v>KURSIMA</v>
      </c>
      <c r="AD23" s="509">
        <f t="shared" si="8"/>
        <v>137858.70666679129</v>
      </c>
      <c r="AE23" s="508"/>
    </row>
    <row r="24" spans="2:31" s="2" customFormat="1" ht="17.25" thickBot="1">
      <c r="B24" s="303">
        <v>17</v>
      </c>
      <c r="C24" s="304" t="s">
        <v>249</v>
      </c>
      <c r="D24" s="305">
        <v>100000</v>
      </c>
      <c r="E24" s="305">
        <v>640000</v>
      </c>
      <c r="F24" s="301">
        <v>294435</v>
      </c>
      <c r="G24" s="302">
        <f t="shared" si="0"/>
        <v>1034435</v>
      </c>
      <c r="H24" s="373">
        <f t="shared" si="1"/>
        <v>36259.655378344491</v>
      </c>
      <c r="I24" s="373">
        <f t="shared" si="2"/>
        <v>107301.07838479809</v>
      </c>
      <c r="J24" s="305">
        <v>250965</v>
      </c>
      <c r="K24" s="302">
        <f t="shared" si="3"/>
        <v>394525.73376314261</v>
      </c>
      <c r="L24" s="306">
        <v>394000</v>
      </c>
      <c r="M24" s="306">
        <f t="shared" si="4"/>
        <v>525.73376314260531</v>
      </c>
      <c r="N24" s="306">
        <v>250000</v>
      </c>
      <c r="O24" s="306">
        <f t="shared" si="5"/>
        <v>100000</v>
      </c>
      <c r="P24" s="306">
        <f t="shared" si="6"/>
        <v>640000</v>
      </c>
      <c r="Q24" s="306">
        <f t="shared" si="7"/>
        <v>44960.733763142605</v>
      </c>
      <c r="S24" s="304" t="s">
        <v>249</v>
      </c>
      <c r="T24" s="288">
        <v>360000</v>
      </c>
      <c r="V24" s="289"/>
      <c r="W24" s="290"/>
      <c r="AB24" s="508">
        <v>17</v>
      </c>
      <c r="AC24" s="508" t="str">
        <f t="shared" si="9"/>
        <v>LANASIA</v>
      </c>
      <c r="AD24" s="509">
        <f t="shared" si="8"/>
        <v>67828.832623465336</v>
      </c>
      <c r="AE24" s="508"/>
    </row>
    <row r="25" spans="2:31" s="2" customFormat="1" ht="17.25" thickBot="1">
      <c r="B25" s="303">
        <v>18</v>
      </c>
      <c r="C25" s="304" t="s">
        <v>250</v>
      </c>
      <c r="D25" s="305">
        <v>100000</v>
      </c>
      <c r="E25" s="305">
        <v>930000</v>
      </c>
      <c r="F25" s="301">
        <v>351955</v>
      </c>
      <c r="G25" s="302">
        <f t="shared" si="0"/>
        <v>1381955</v>
      </c>
      <c r="H25" s="373">
        <f t="shared" si="1"/>
        <v>48441.141346126205</v>
      </c>
      <c r="I25" s="373">
        <f t="shared" si="2"/>
        <v>89417.56532066509</v>
      </c>
      <c r="J25" s="305"/>
      <c r="K25" s="302">
        <f t="shared" si="3"/>
        <v>137858.70666679129</v>
      </c>
      <c r="L25" s="306">
        <v>137000</v>
      </c>
      <c r="M25" s="306">
        <f t="shared" si="4"/>
        <v>858.70666679128772</v>
      </c>
      <c r="N25" s="306"/>
      <c r="O25" s="306">
        <f t="shared" si="5"/>
        <v>100000</v>
      </c>
      <c r="P25" s="306">
        <f t="shared" si="6"/>
        <v>930000</v>
      </c>
      <c r="Q25" s="306">
        <f t="shared" si="7"/>
        <v>352813.70666679129</v>
      </c>
      <c r="S25" s="304" t="s">
        <v>250</v>
      </c>
      <c r="T25" s="288">
        <v>300000</v>
      </c>
      <c r="V25" s="289"/>
      <c r="W25" s="290"/>
      <c r="AB25" s="508">
        <v>18</v>
      </c>
      <c r="AC25" s="508" t="str">
        <f t="shared" si="9"/>
        <v>LITI SUMANTI</v>
      </c>
      <c r="AD25" s="509">
        <f t="shared" si="8"/>
        <v>26138.457165881337</v>
      </c>
      <c r="AE25" s="508"/>
    </row>
    <row r="26" spans="2:31" s="2" customFormat="1" ht="17.25" thickBot="1">
      <c r="B26" s="298">
        <v>19</v>
      </c>
      <c r="C26" s="304" t="s">
        <v>251</v>
      </c>
      <c r="D26" s="305">
        <v>100000</v>
      </c>
      <c r="E26" s="305">
        <v>300000</v>
      </c>
      <c r="F26" s="301">
        <v>4486</v>
      </c>
      <c r="G26" s="302">
        <f t="shared" si="0"/>
        <v>404486</v>
      </c>
      <c r="H26" s="373">
        <f t="shared" si="1"/>
        <v>14178.293431066284</v>
      </c>
      <c r="I26" s="373">
        <f t="shared" si="2"/>
        <v>53650.539192399046</v>
      </c>
      <c r="J26" s="305"/>
      <c r="K26" s="302">
        <f t="shared" si="3"/>
        <v>67828.832623465336</v>
      </c>
      <c r="L26" s="306">
        <v>67000</v>
      </c>
      <c r="M26" s="306">
        <f t="shared" si="4"/>
        <v>828.83262346533593</v>
      </c>
      <c r="N26" s="306"/>
      <c r="O26" s="306">
        <f t="shared" si="5"/>
        <v>100000</v>
      </c>
      <c r="P26" s="306">
        <f t="shared" si="6"/>
        <v>300000</v>
      </c>
      <c r="Q26" s="306">
        <f t="shared" si="7"/>
        <v>5314.8326234653359</v>
      </c>
      <c r="S26" s="304" t="s">
        <v>251</v>
      </c>
      <c r="T26" s="288">
        <v>180000</v>
      </c>
      <c r="V26" s="289"/>
      <c r="W26" s="290"/>
      <c r="AB26" s="508">
        <v>19</v>
      </c>
      <c r="AC26" s="508" t="str">
        <f t="shared" si="9"/>
        <v xml:space="preserve">MARYANA </v>
      </c>
      <c r="AD26" s="509">
        <f t="shared" si="8"/>
        <v>70886.349639556778</v>
      </c>
      <c r="AE26" s="508"/>
    </row>
    <row r="27" spans="2:31" s="2" customFormat="1" ht="17.25" thickBot="1">
      <c r="B27" s="303">
        <v>20</v>
      </c>
      <c r="C27" s="304" t="s">
        <v>252</v>
      </c>
      <c r="D27" s="305">
        <v>50000</v>
      </c>
      <c r="E27" s="305">
        <v>390000</v>
      </c>
      <c r="F27" s="301">
        <v>305692</v>
      </c>
      <c r="G27" s="302">
        <f t="shared" si="0"/>
        <v>745692</v>
      </c>
      <c r="H27" s="373">
        <f t="shared" si="1"/>
        <v>26138.457165881337</v>
      </c>
      <c r="I27" s="373">
        <f t="shared" si="2"/>
        <v>0</v>
      </c>
      <c r="J27" s="305"/>
      <c r="K27" s="302">
        <f t="shared" si="3"/>
        <v>26138.457165881337</v>
      </c>
      <c r="L27" s="306"/>
      <c r="M27" s="306">
        <f t="shared" si="4"/>
        <v>26138.457165881337</v>
      </c>
      <c r="N27" s="306"/>
      <c r="O27" s="306">
        <f t="shared" si="5"/>
        <v>50000</v>
      </c>
      <c r="P27" s="306">
        <f t="shared" si="6"/>
        <v>390000</v>
      </c>
      <c r="Q27" s="306">
        <f t="shared" si="7"/>
        <v>331830.45716588135</v>
      </c>
      <c r="S27" s="304" t="s">
        <v>252</v>
      </c>
      <c r="T27" s="288">
        <v>0</v>
      </c>
      <c r="V27" s="289"/>
      <c r="W27" s="290"/>
      <c r="AB27" s="508">
        <v>20</v>
      </c>
      <c r="AC27" s="508" t="str">
        <f t="shared" si="9"/>
        <v xml:space="preserve">MERI SILAWATI </v>
      </c>
      <c r="AD27" s="509">
        <f t="shared" si="8"/>
        <v>155312.37846285012</v>
      </c>
      <c r="AE27" s="508"/>
    </row>
    <row r="28" spans="2:31" s="2" customFormat="1" ht="17.25" thickBot="1">
      <c r="B28" s="303">
        <v>21</v>
      </c>
      <c r="C28" s="304" t="s">
        <v>253</v>
      </c>
      <c r="D28" s="305">
        <v>50000</v>
      </c>
      <c r="E28" s="305">
        <v>1245000</v>
      </c>
      <c r="F28" s="301">
        <v>47030</v>
      </c>
      <c r="G28" s="302">
        <f t="shared" si="0"/>
        <v>1342030</v>
      </c>
      <c r="H28" s="373">
        <f t="shared" si="1"/>
        <v>47041.665554046085</v>
      </c>
      <c r="I28" s="373">
        <f t="shared" si="2"/>
        <v>23844.684085510689</v>
      </c>
      <c r="J28" s="305"/>
      <c r="K28" s="302">
        <f t="shared" si="3"/>
        <v>70886.349639556778</v>
      </c>
      <c r="L28" s="306"/>
      <c r="M28" s="306">
        <f t="shared" si="4"/>
        <v>70886.349639556778</v>
      </c>
      <c r="N28" s="306"/>
      <c r="O28" s="306">
        <f t="shared" si="5"/>
        <v>50000</v>
      </c>
      <c r="P28" s="306">
        <f t="shared" si="6"/>
        <v>1245000</v>
      </c>
      <c r="Q28" s="306">
        <f t="shared" si="7"/>
        <v>117916.34963955678</v>
      </c>
      <c r="S28" s="304" t="s">
        <v>253</v>
      </c>
      <c r="T28" s="288">
        <v>80000</v>
      </c>
      <c r="V28" s="289"/>
      <c r="W28" s="290"/>
      <c r="AB28" s="508">
        <v>21</v>
      </c>
      <c r="AC28" s="508" t="str">
        <f t="shared" si="9"/>
        <v>METRY IKE SUSANTY</v>
      </c>
      <c r="AD28" s="509">
        <f t="shared" si="8"/>
        <v>64385.140326959605</v>
      </c>
      <c r="AE28" s="508"/>
    </row>
    <row r="29" spans="2:31" s="2" customFormat="1" ht="17.25" thickBot="1">
      <c r="B29" s="298">
        <v>22</v>
      </c>
      <c r="C29" s="304" t="s">
        <v>254</v>
      </c>
      <c r="D29" s="305">
        <v>100000</v>
      </c>
      <c r="E29" s="305">
        <v>220000</v>
      </c>
      <c r="F29" s="301">
        <v>114343</v>
      </c>
      <c r="G29" s="302">
        <f t="shared" si="0"/>
        <v>434343</v>
      </c>
      <c r="H29" s="373">
        <f t="shared" si="1"/>
        <v>15224.85946047483</v>
      </c>
      <c r="I29" s="373">
        <f t="shared" si="2"/>
        <v>140087.51900237528</v>
      </c>
      <c r="J29" s="305"/>
      <c r="K29" s="302">
        <f t="shared" si="3"/>
        <v>155312.37846285012</v>
      </c>
      <c r="L29" s="306">
        <v>155000</v>
      </c>
      <c r="M29" s="306">
        <f t="shared" si="4"/>
        <v>312.37846285011619</v>
      </c>
      <c r="N29" s="306">
        <v>100000</v>
      </c>
      <c r="O29" s="306">
        <f t="shared" si="5"/>
        <v>100000</v>
      </c>
      <c r="P29" s="306">
        <f t="shared" si="6"/>
        <v>220000</v>
      </c>
      <c r="Q29" s="306">
        <f t="shared" si="7"/>
        <v>14655.378462850116</v>
      </c>
      <c r="S29" s="304" t="s">
        <v>254</v>
      </c>
      <c r="T29" s="288">
        <v>470000</v>
      </c>
      <c r="V29" s="289"/>
      <c r="W29" s="290"/>
      <c r="AB29" s="508">
        <v>22</v>
      </c>
      <c r="AC29" s="508" t="str">
        <f>C32</f>
        <v xml:space="preserve">NATAM </v>
      </c>
      <c r="AD29" s="509">
        <f>K32</f>
        <v>124017.04093223061</v>
      </c>
      <c r="AE29" s="508"/>
    </row>
    <row r="30" spans="2:31" s="2" customFormat="1" ht="17.25" thickBot="1">
      <c r="B30" s="303">
        <v>23</v>
      </c>
      <c r="C30" s="304" t="s">
        <v>255</v>
      </c>
      <c r="D30" s="305">
        <v>50000</v>
      </c>
      <c r="E30" s="305">
        <v>1365000</v>
      </c>
      <c r="F30" s="301">
        <v>421814</v>
      </c>
      <c r="G30" s="302">
        <f t="shared" si="0"/>
        <v>1836814</v>
      </c>
      <c r="H30" s="373">
        <f t="shared" si="1"/>
        <v>64385.140326959605</v>
      </c>
      <c r="I30" s="373">
        <f t="shared" si="2"/>
        <v>0</v>
      </c>
      <c r="J30" s="305"/>
      <c r="K30" s="302">
        <f t="shared" si="3"/>
        <v>64385.140326959605</v>
      </c>
      <c r="L30" s="306"/>
      <c r="M30" s="306">
        <f t="shared" si="4"/>
        <v>64385.140326959605</v>
      </c>
      <c r="N30" s="306"/>
      <c r="O30" s="306">
        <f t="shared" si="5"/>
        <v>50000</v>
      </c>
      <c r="P30" s="306">
        <f t="shared" si="6"/>
        <v>1365000</v>
      </c>
      <c r="Q30" s="306">
        <f t="shared" si="7"/>
        <v>486199.1403269596</v>
      </c>
      <c r="S30" s="304" t="s">
        <v>255</v>
      </c>
      <c r="T30" s="288">
        <v>0</v>
      </c>
      <c r="V30" s="314"/>
      <c r="W30" s="290"/>
      <c r="AB30" s="508">
        <v>23</v>
      </c>
      <c r="AC30" s="508" t="s">
        <v>210</v>
      </c>
      <c r="AD30" s="509">
        <f>K34</f>
        <v>372138.64244289888</v>
      </c>
      <c r="AE30" s="508"/>
    </row>
    <row r="31" spans="2:31" s="2" customFormat="1" ht="17.25" thickBot="1">
      <c r="B31" s="303">
        <v>24</v>
      </c>
      <c r="C31" s="309" t="s">
        <v>256</v>
      </c>
      <c r="D31" s="305">
        <v>0</v>
      </c>
      <c r="E31" s="305">
        <v>0</v>
      </c>
      <c r="F31" s="301">
        <v>0</v>
      </c>
      <c r="G31" s="302">
        <f t="shared" si="0"/>
        <v>0</v>
      </c>
      <c r="H31" s="373">
        <f t="shared" si="1"/>
        <v>0</v>
      </c>
      <c r="I31" s="373">
        <f t="shared" si="2"/>
        <v>35767.026128266036</v>
      </c>
      <c r="J31" s="305"/>
      <c r="K31" s="302">
        <f t="shared" si="3"/>
        <v>35767.026128266036</v>
      </c>
      <c r="L31" s="306"/>
      <c r="M31" s="306">
        <f t="shared" si="4"/>
        <v>35767.026128266036</v>
      </c>
      <c r="N31" s="306"/>
      <c r="O31" s="306">
        <f t="shared" si="5"/>
        <v>0</v>
      </c>
      <c r="P31" s="306">
        <f t="shared" si="6"/>
        <v>0</v>
      </c>
      <c r="Q31" s="306">
        <f t="shared" si="7"/>
        <v>35767.026128266036</v>
      </c>
      <c r="S31" s="309" t="s">
        <v>256</v>
      </c>
      <c r="T31" s="288">
        <v>120000</v>
      </c>
      <c r="V31" s="289"/>
      <c r="W31" s="290"/>
      <c r="AB31" s="508">
        <v>24</v>
      </c>
      <c r="AC31" s="508" t="str">
        <f>C33</f>
        <v>NILAM SARI</v>
      </c>
      <c r="AD31" s="509">
        <f>K33</f>
        <v>118787.10266784113</v>
      </c>
      <c r="AE31" s="508"/>
    </row>
    <row r="32" spans="2:31" s="2" customFormat="1" ht="17.25" thickBot="1">
      <c r="B32" s="298">
        <v>25</v>
      </c>
      <c r="C32" s="304" t="s">
        <v>257</v>
      </c>
      <c r="D32" s="305">
        <v>50000</v>
      </c>
      <c r="E32" s="305">
        <v>1445000</v>
      </c>
      <c r="F32" s="301">
        <v>2263</v>
      </c>
      <c r="G32" s="302">
        <f t="shared" si="0"/>
        <v>1497263</v>
      </c>
      <c r="H32" s="373">
        <f t="shared" si="1"/>
        <v>52482.988675698536</v>
      </c>
      <c r="I32" s="373">
        <f t="shared" si="2"/>
        <v>71534.052256532072</v>
      </c>
      <c r="J32" s="305"/>
      <c r="K32" s="302">
        <f t="shared" si="3"/>
        <v>124017.04093223061</v>
      </c>
      <c r="L32" s="306">
        <v>124000</v>
      </c>
      <c r="M32" s="306">
        <f t="shared" si="4"/>
        <v>17.040932230607723</v>
      </c>
      <c r="N32" s="306"/>
      <c r="O32" s="306">
        <f t="shared" si="5"/>
        <v>50000</v>
      </c>
      <c r="P32" s="306">
        <f t="shared" si="6"/>
        <v>1445000</v>
      </c>
      <c r="Q32" s="306">
        <f t="shared" si="7"/>
        <v>2280.0409322306077</v>
      </c>
      <c r="S32" s="304" t="s">
        <v>257</v>
      </c>
      <c r="T32" s="288">
        <v>240000</v>
      </c>
      <c r="V32" s="289"/>
      <c r="W32" s="290"/>
      <c r="AB32" s="508">
        <v>25</v>
      </c>
      <c r="AC32" s="508" t="str">
        <f t="shared" ref="AC32:AC39" si="10">C35</f>
        <v>NURLAILI</v>
      </c>
      <c r="AD32" s="509">
        <f t="shared" ref="AD32:AD48" si="11">K35</f>
        <v>116593.66749966593</v>
      </c>
      <c r="AE32" s="508"/>
    </row>
    <row r="33" spans="2:31" s="2" customFormat="1" ht="17.25" thickBot="1">
      <c r="B33" s="303">
        <v>26</v>
      </c>
      <c r="C33" s="304" t="s">
        <v>259</v>
      </c>
      <c r="D33" s="305">
        <v>100000</v>
      </c>
      <c r="E33" s="305">
        <v>820000</v>
      </c>
      <c r="F33" s="301">
        <v>257997</v>
      </c>
      <c r="G33" s="302">
        <f t="shared" si="0"/>
        <v>1177997</v>
      </c>
      <c r="H33" s="373">
        <f t="shared" si="1"/>
        <v>41291.87938993139</v>
      </c>
      <c r="I33" s="373">
        <f t="shared" si="2"/>
        <v>77495.223277909739</v>
      </c>
      <c r="J33" s="305"/>
      <c r="K33" s="302">
        <f t="shared" si="3"/>
        <v>118787.10266784113</v>
      </c>
      <c r="L33" s="306">
        <v>100000</v>
      </c>
      <c r="M33" s="306">
        <f t="shared" si="4"/>
        <v>18787.102667841129</v>
      </c>
      <c r="N33" s="306"/>
      <c r="O33" s="306">
        <f t="shared" si="5"/>
        <v>100000</v>
      </c>
      <c r="P33" s="306">
        <f t="shared" si="6"/>
        <v>820000</v>
      </c>
      <c r="Q33" s="306">
        <f t="shared" si="7"/>
        <v>276784.10266784113</v>
      </c>
      <c r="S33" s="304" t="s">
        <v>259</v>
      </c>
      <c r="T33" s="288">
        <v>260000</v>
      </c>
      <c r="V33" s="289"/>
      <c r="W33" s="290"/>
      <c r="AB33" s="508">
        <v>26</v>
      </c>
      <c r="AC33" s="508" t="str">
        <f t="shared" si="10"/>
        <v xml:space="preserve">PAINEM </v>
      </c>
      <c r="AD33" s="509">
        <f t="shared" si="11"/>
        <v>186710.7174883663</v>
      </c>
      <c r="AE33" s="508"/>
    </row>
    <row r="34" spans="2:31" s="2" customFormat="1" ht="17.25" thickBot="1">
      <c r="B34" s="303">
        <v>27</v>
      </c>
      <c r="C34" s="304" t="s">
        <v>210</v>
      </c>
      <c r="D34" s="305">
        <v>100000</v>
      </c>
      <c r="E34" s="305">
        <v>240000</v>
      </c>
      <c r="F34" s="301">
        <v>50041</v>
      </c>
      <c r="G34" s="302">
        <f t="shared" si="0"/>
        <v>390041</v>
      </c>
      <c r="H34" s="373">
        <f t="shared" si="1"/>
        <v>13671.958357388201</v>
      </c>
      <c r="I34" s="373">
        <f t="shared" si="2"/>
        <v>23844.684085510689</v>
      </c>
      <c r="J34" s="305">
        <v>334622</v>
      </c>
      <c r="K34" s="302">
        <f t="shared" si="3"/>
        <v>372138.64244289888</v>
      </c>
      <c r="L34" s="306">
        <v>370000</v>
      </c>
      <c r="M34" s="306">
        <f t="shared" si="4"/>
        <v>2138.642442898883</v>
      </c>
      <c r="N34" s="306"/>
      <c r="O34" s="306">
        <f t="shared" si="5"/>
        <v>100000</v>
      </c>
      <c r="P34" s="306">
        <f t="shared" si="6"/>
        <v>240000</v>
      </c>
      <c r="Q34" s="306">
        <f t="shared" si="7"/>
        <v>52179.642442898883</v>
      </c>
      <c r="S34" s="304" t="s">
        <v>210</v>
      </c>
      <c r="T34" s="288">
        <v>80000</v>
      </c>
      <c r="V34" s="289"/>
      <c r="W34" s="290"/>
      <c r="AB34" s="508">
        <v>27</v>
      </c>
      <c r="AC34" s="508" t="str">
        <f t="shared" si="10"/>
        <v xml:space="preserve">RASINTEN </v>
      </c>
      <c r="AD34" s="509">
        <f t="shared" si="11"/>
        <v>15654.70972066966</v>
      </c>
      <c r="AE34" s="508"/>
    </row>
    <row r="35" spans="2:31" s="2" customFormat="1" ht="17.25" thickBot="1">
      <c r="B35" s="298">
        <v>28</v>
      </c>
      <c r="C35" s="304" t="s">
        <v>260</v>
      </c>
      <c r="D35" s="305">
        <v>50000</v>
      </c>
      <c r="E35" s="305">
        <v>1205000</v>
      </c>
      <c r="F35" s="301">
        <v>30485</v>
      </c>
      <c r="G35" s="302">
        <f t="shared" si="0"/>
        <v>1285485</v>
      </c>
      <c r="H35" s="373">
        <f t="shared" si="1"/>
        <v>45059.615243133856</v>
      </c>
      <c r="I35" s="373">
        <f t="shared" si="2"/>
        <v>71534.052256532072</v>
      </c>
      <c r="J35" s="305"/>
      <c r="K35" s="302">
        <f t="shared" si="3"/>
        <v>116593.66749966593</v>
      </c>
      <c r="L35" s="306">
        <v>116000</v>
      </c>
      <c r="M35" s="306">
        <f t="shared" si="4"/>
        <v>593.66749966592761</v>
      </c>
      <c r="N35" s="306">
        <v>30000</v>
      </c>
      <c r="O35" s="306">
        <f t="shared" si="5"/>
        <v>50000</v>
      </c>
      <c r="P35" s="306">
        <f t="shared" si="6"/>
        <v>1205000</v>
      </c>
      <c r="Q35" s="306">
        <f t="shared" si="7"/>
        <v>1078.6674996659276</v>
      </c>
      <c r="S35" s="304" t="s">
        <v>260</v>
      </c>
      <c r="T35" s="288">
        <v>240000</v>
      </c>
      <c r="V35" s="289"/>
      <c r="W35" s="290"/>
      <c r="AB35" s="508">
        <v>28</v>
      </c>
      <c r="AC35" s="508" t="str">
        <f t="shared" si="10"/>
        <v xml:space="preserve">RAYUNI </v>
      </c>
      <c r="AD35" s="509">
        <f t="shared" si="11"/>
        <v>59425.755906317085</v>
      </c>
      <c r="AE35" s="508"/>
    </row>
    <row r="36" spans="2:31" s="2" customFormat="1" ht="17.25" thickBot="1">
      <c r="B36" s="303">
        <v>29</v>
      </c>
      <c r="C36" s="304" t="s">
        <v>261</v>
      </c>
      <c r="D36" s="305">
        <v>50000</v>
      </c>
      <c r="E36" s="305">
        <v>1185000</v>
      </c>
      <c r="F36" s="301">
        <v>690314</v>
      </c>
      <c r="G36" s="302">
        <f t="shared" si="0"/>
        <v>1925314</v>
      </c>
      <c r="H36" s="373">
        <f t="shared" si="1"/>
        <v>67487.297060812853</v>
      </c>
      <c r="I36" s="373">
        <f t="shared" si="2"/>
        <v>119223.42042755344</v>
      </c>
      <c r="J36" s="305"/>
      <c r="K36" s="302">
        <f t="shared" si="3"/>
        <v>186710.7174883663</v>
      </c>
      <c r="L36" s="306">
        <v>186000</v>
      </c>
      <c r="M36" s="306">
        <f t="shared" si="4"/>
        <v>710.71748836629558</v>
      </c>
      <c r="N36" s="306"/>
      <c r="O36" s="306">
        <f t="shared" si="5"/>
        <v>50000</v>
      </c>
      <c r="P36" s="306">
        <f t="shared" si="6"/>
        <v>1185000</v>
      </c>
      <c r="Q36" s="306">
        <f t="shared" si="7"/>
        <v>691024.7174883663</v>
      </c>
      <c r="S36" s="304" t="s">
        <v>261</v>
      </c>
      <c r="T36" s="288">
        <v>400000</v>
      </c>
      <c r="V36" s="289"/>
      <c r="W36" s="290"/>
      <c r="AB36" s="508">
        <v>29</v>
      </c>
      <c r="AC36" s="508" t="str">
        <f t="shared" si="10"/>
        <v>RIMBA EMILDA</v>
      </c>
      <c r="AD36" s="509">
        <f t="shared" si="11"/>
        <v>36822.810746548857</v>
      </c>
      <c r="AE36" s="508"/>
    </row>
    <row r="37" spans="2:31" s="2" customFormat="1" ht="17.25" thickBot="1">
      <c r="B37" s="303">
        <v>30</v>
      </c>
      <c r="C37" s="304" t="s">
        <v>262</v>
      </c>
      <c r="D37" s="305">
        <v>100000</v>
      </c>
      <c r="E37" s="305">
        <v>330000</v>
      </c>
      <c r="F37" s="301">
        <v>16606</v>
      </c>
      <c r="G37" s="302">
        <f t="shared" si="0"/>
        <v>446606</v>
      </c>
      <c r="H37" s="373">
        <f t="shared" si="1"/>
        <v>15654.70972066966</v>
      </c>
      <c r="I37" s="373">
        <f t="shared" si="2"/>
        <v>0</v>
      </c>
      <c r="J37" s="305"/>
      <c r="K37" s="302">
        <f t="shared" si="3"/>
        <v>15654.70972066966</v>
      </c>
      <c r="L37" s="306"/>
      <c r="M37" s="306">
        <f t="shared" si="4"/>
        <v>15654.70972066966</v>
      </c>
      <c r="N37" s="306"/>
      <c r="O37" s="306">
        <f t="shared" si="5"/>
        <v>100000</v>
      </c>
      <c r="P37" s="306">
        <f t="shared" si="6"/>
        <v>330000</v>
      </c>
      <c r="Q37" s="306">
        <f t="shared" si="7"/>
        <v>32260.70972066966</v>
      </c>
      <c r="S37" s="304" t="s">
        <v>262</v>
      </c>
      <c r="T37" s="288">
        <v>0</v>
      </c>
      <c r="V37" s="289"/>
      <c r="W37" s="290"/>
      <c r="AB37" s="508">
        <v>30</v>
      </c>
      <c r="AC37" s="508" t="str">
        <f t="shared" si="10"/>
        <v xml:space="preserve">ROHA </v>
      </c>
      <c r="AD37" s="509">
        <f t="shared" si="11"/>
        <v>146507.77383470329</v>
      </c>
      <c r="AE37" s="508"/>
    </row>
    <row r="38" spans="2:31" s="2" customFormat="1" ht="17.25" thickBot="1">
      <c r="B38" s="298">
        <v>31</v>
      </c>
      <c r="C38" s="304" t="s">
        <v>263</v>
      </c>
      <c r="D38" s="305">
        <v>100000</v>
      </c>
      <c r="E38" s="305">
        <v>570000</v>
      </c>
      <c r="F38" s="301">
        <v>4949</v>
      </c>
      <c r="G38" s="302">
        <f t="shared" si="0"/>
        <v>674949</v>
      </c>
      <c r="H38" s="373">
        <f t="shared" si="1"/>
        <v>23658.729778051049</v>
      </c>
      <c r="I38" s="373">
        <f t="shared" si="2"/>
        <v>35767.026128266036</v>
      </c>
      <c r="J38" s="305"/>
      <c r="K38" s="302">
        <f t="shared" si="3"/>
        <v>59425.755906317085</v>
      </c>
      <c r="L38" s="306">
        <v>59000</v>
      </c>
      <c r="M38" s="306">
        <f t="shared" si="4"/>
        <v>425.75590631708474</v>
      </c>
      <c r="N38" s="306"/>
      <c r="O38" s="306">
        <f t="shared" si="5"/>
        <v>100000</v>
      </c>
      <c r="P38" s="306">
        <f t="shared" si="6"/>
        <v>570000</v>
      </c>
      <c r="Q38" s="306">
        <f t="shared" si="7"/>
        <v>5374.7559063170847</v>
      </c>
      <c r="S38" s="304" t="s">
        <v>263</v>
      </c>
      <c r="T38" s="288">
        <v>120000</v>
      </c>
      <c r="V38" s="289"/>
      <c r="W38" s="290"/>
      <c r="AB38" s="508">
        <v>31</v>
      </c>
      <c r="AC38" s="508" t="str">
        <f t="shared" si="10"/>
        <v xml:space="preserve">SAHRIN TALAGO </v>
      </c>
      <c r="AD38" s="509">
        <f t="shared" si="11"/>
        <v>8479.543879431707</v>
      </c>
      <c r="AE38" s="508"/>
    </row>
    <row r="39" spans="2:31" s="2" customFormat="1" ht="17.25" thickBot="1">
      <c r="B39" s="303">
        <v>32</v>
      </c>
      <c r="C39" s="304" t="s">
        <v>264</v>
      </c>
      <c r="D39" s="305">
        <v>50000</v>
      </c>
      <c r="E39" s="305">
        <v>605000</v>
      </c>
      <c r="F39" s="301">
        <v>395501</v>
      </c>
      <c r="G39" s="302">
        <f t="shared" si="0"/>
        <v>1050501</v>
      </c>
      <c r="H39" s="373">
        <f t="shared" si="1"/>
        <v>36822.810746548857</v>
      </c>
      <c r="I39" s="373">
        <f t="shared" si="2"/>
        <v>0</v>
      </c>
      <c r="J39" s="305"/>
      <c r="K39" s="302">
        <f t="shared" si="3"/>
        <v>36822.810746548857</v>
      </c>
      <c r="L39" s="306">
        <v>36823</v>
      </c>
      <c r="M39" s="306">
        <f t="shared" si="4"/>
        <v>-0.18925345114257652</v>
      </c>
      <c r="N39" s="306">
        <v>395501</v>
      </c>
      <c r="O39" s="306">
        <f t="shared" si="5"/>
        <v>50000</v>
      </c>
      <c r="P39" s="306">
        <f t="shared" si="6"/>
        <v>605000</v>
      </c>
      <c r="Q39" s="306">
        <f t="shared" si="7"/>
        <v>-0.18925345112802461</v>
      </c>
      <c r="S39" s="304" t="s">
        <v>264</v>
      </c>
      <c r="T39" s="288">
        <v>0</v>
      </c>
      <c r="V39" s="289"/>
      <c r="W39" s="290"/>
      <c r="AB39" s="508">
        <v>32</v>
      </c>
      <c r="AC39" s="508" t="str">
        <f t="shared" si="10"/>
        <v xml:space="preserve">SARI </v>
      </c>
      <c r="AD39" s="509">
        <f t="shared" si="11"/>
        <v>27959.51080019935</v>
      </c>
      <c r="AE39" s="508"/>
    </row>
    <row r="40" spans="2:31" s="2" customFormat="1" ht="17.25" thickBot="1">
      <c r="B40" s="303">
        <v>33</v>
      </c>
      <c r="C40" s="304" t="s">
        <v>265</v>
      </c>
      <c r="D40" s="305">
        <v>100000</v>
      </c>
      <c r="E40" s="305">
        <v>920000</v>
      </c>
      <c r="F40" s="301">
        <v>353605</v>
      </c>
      <c r="G40" s="302">
        <f t="shared" si="0"/>
        <v>1373605</v>
      </c>
      <c r="H40" s="373">
        <f t="shared" si="1"/>
        <v>48148.451981971688</v>
      </c>
      <c r="I40" s="373">
        <f t="shared" si="2"/>
        <v>98359.321852731591</v>
      </c>
      <c r="J40" s="305"/>
      <c r="K40" s="302">
        <f t="shared" si="3"/>
        <v>146507.77383470329</v>
      </c>
      <c r="L40" s="306"/>
      <c r="M40" s="306">
        <f t="shared" si="4"/>
        <v>146507.77383470329</v>
      </c>
      <c r="N40" s="306"/>
      <c r="O40" s="306">
        <f t="shared" si="5"/>
        <v>100000</v>
      </c>
      <c r="P40" s="306">
        <f t="shared" si="6"/>
        <v>920000</v>
      </c>
      <c r="Q40" s="306">
        <f t="shared" si="7"/>
        <v>500112.77383470326</v>
      </c>
      <c r="S40" s="304" t="s">
        <v>265</v>
      </c>
      <c r="T40" s="288">
        <v>330000</v>
      </c>
      <c r="V40" s="289"/>
      <c r="W40" s="290"/>
      <c r="AB40" s="508">
        <v>33</v>
      </c>
      <c r="AC40" s="508" t="s">
        <v>317</v>
      </c>
      <c r="AD40" s="509">
        <f t="shared" si="11"/>
        <v>182706.85159261595</v>
      </c>
      <c r="AE40" s="508"/>
    </row>
    <row r="41" spans="2:31" s="2" customFormat="1" ht="17.25" thickBot="1">
      <c r="B41" s="298">
        <v>34</v>
      </c>
      <c r="C41" s="304" t="s">
        <v>266</v>
      </c>
      <c r="D41" s="305">
        <v>100000</v>
      </c>
      <c r="E41" s="305">
        <v>140000</v>
      </c>
      <c r="F41" s="301">
        <v>1909</v>
      </c>
      <c r="G41" s="302">
        <f t="shared" si="0"/>
        <v>241909</v>
      </c>
      <c r="H41" s="373">
        <f t="shared" si="1"/>
        <v>8479.543879431707</v>
      </c>
      <c r="I41" s="373">
        <f t="shared" si="2"/>
        <v>0</v>
      </c>
      <c r="J41" s="305"/>
      <c r="K41" s="302">
        <f t="shared" si="3"/>
        <v>8479.543879431707</v>
      </c>
      <c r="L41" s="306">
        <v>8000</v>
      </c>
      <c r="M41" s="306">
        <f t="shared" si="4"/>
        <v>479.54387943170696</v>
      </c>
      <c r="N41" s="306"/>
      <c r="O41" s="306">
        <f t="shared" si="5"/>
        <v>100000</v>
      </c>
      <c r="P41" s="306">
        <f t="shared" si="6"/>
        <v>140000</v>
      </c>
      <c r="Q41" s="306">
        <f t="shared" si="7"/>
        <v>2388.543879431707</v>
      </c>
      <c r="S41" s="304" t="s">
        <v>266</v>
      </c>
      <c r="T41" s="288">
        <v>0</v>
      </c>
      <c r="V41" s="289"/>
      <c r="W41" s="290"/>
      <c r="AB41" s="508">
        <v>34</v>
      </c>
      <c r="AC41" s="508" t="str">
        <f>C44</f>
        <v xml:space="preserve">SERINA </v>
      </c>
      <c r="AD41" s="509">
        <f t="shared" si="11"/>
        <v>247180.43703776735</v>
      </c>
      <c r="AE41" s="508"/>
    </row>
    <row r="42" spans="2:31" s="2" customFormat="1" ht="17.25" thickBot="1">
      <c r="B42" s="303">
        <v>35</v>
      </c>
      <c r="C42" s="304" t="s">
        <v>267</v>
      </c>
      <c r="D42" s="305">
        <v>100000</v>
      </c>
      <c r="E42" s="305">
        <v>600000</v>
      </c>
      <c r="F42" s="301">
        <v>97644</v>
      </c>
      <c r="G42" s="302">
        <f t="shared" si="0"/>
        <v>797644</v>
      </c>
      <c r="H42" s="373">
        <f t="shared" si="1"/>
        <v>27959.51080019935</v>
      </c>
      <c r="I42" s="373">
        <f t="shared" si="2"/>
        <v>0</v>
      </c>
      <c r="J42" s="305"/>
      <c r="K42" s="302">
        <f t="shared" si="3"/>
        <v>27959.51080019935</v>
      </c>
      <c r="L42" s="306">
        <v>27000</v>
      </c>
      <c r="M42" s="306">
        <f t="shared" si="4"/>
        <v>959.51080019935034</v>
      </c>
      <c r="N42" s="306"/>
      <c r="O42" s="306">
        <f t="shared" si="5"/>
        <v>100000</v>
      </c>
      <c r="P42" s="306">
        <f t="shared" si="6"/>
        <v>600000</v>
      </c>
      <c r="Q42" s="306">
        <f t="shared" si="7"/>
        <v>98603.51080019935</v>
      </c>
      <c r="S42" s="304" t="s">
        <v>267</v>
      </c>
      <c r="T42" s="288">
        <v>0</v>
      </c>
      <c r="V42" s="289"/>
      <c r="W42" s="290"/>
      <c r="AB42" s="508">
        <v>35</v>
      </c>
      <c r="AC42" s="508" t="str">
        <f>C45</f>
        <v xml:space="preserve">SRI AFRIMULYANI </v>
      </c>
      <c r="AD42" s="509">
        <f t="shared" si="11"/>
        <v>131636.00797581111</v>
      </c>
      <c r="AE42" s="508"/>
    </row>
    <row r="43" spans="2:31" s="2" customFormat="1" ht="17.25" thickBot="1">
      <c r="B43" s="303">
        <v>36</v>
      </c>
      <c r="C43" s="304" t="s">
        <v>268</v>
      </c>
      <c r="D43" s="305">
        <v>50000</v>
      </c>
      <c r="E43" s="305">
        <v>1180000</v>
      </c>
      <c r="F43" s="301">
        <v>4768</v>
      </c>
      <c r="G43" s="302">
        <f t="shared" si="0"/>
        <v>1234768</v>
      </c>
      <c r="H43" s="373">
        <f t="shared" si="1"/>
        <v>43281.851592615945</v>
      </c>
      <c r="I43" s="373">
        <f t="shared" si="2"/>
        <v>0</v>
      </c>
      <c r="J43" s="305">
        <v>139425</v>
      </c>
      <c r="K43" s="302">
        <f t="shared" si="3"/>
        <v>182706.85159261595</v>
      </c>
      <c r="L43" s="306">
        <v>182000</v>
      </c>
      <c r="M43" s="306">
        <f t="shared" si="4"/>
        <v>706.85159261594526</v>
      </c>
      <c r="N43" s="306"/>
      <c r="O43" s="306">
        <f t="shared" si="5"/>
        <v>50000</v>
      </c>
      <c r="P43" s="306">
        <f t="shared" si="6"/>
        <v>1180000</v>
      </c>
      <c r="Q43" s="306">
        <f t="shared" si="7"/>
        <v>5474.8515926159453</v>
      </c>
      <c r="S43" s="304" t="s">
        <v>268</v>
      </c>
      <c r="T43" s="288">
        <v>0</v>
      </c>
      <c r="V43" s="289"/>
      <c r="W43" s="290"/>
      <c r="AB43" s="508">
        <v>36</v>
      </c>
      <c r="AC43" s="508" t="str">
        <f>C46</f>
        <v xml:space="preserve">SRI REJEKI BUDI AGUNG </v>
      </c>
      <c r="AD43" s="509">
        <f t="shared" si="11"/>
        <v>58223.187990294166</v>
      </c>
      <c r="AE43" s="508"/>
    </row>
    <row r="44" spans="2:31" s="2" customFormat="1" ht="17.25" thickBot="1">
      <c r="B44" s="298">
        <v>37</v>
      </c>
      <c r="C44" s="304" t="s">
        <v>269</v>
      </c>
      <c r="D44" s="305">
        <v>50000</v>
      </c>
      <c r="E44" s="305">
        <v>1220000</v>
      </c>
      <c r="F44" s="301">
        <v>254633</v>
      </c>
      <c r="G44" s="302">
        <f t="shared" si="0"/>
        <v>1524633</v>
      </c>
      <c r="H44" s="373">
        <f t="shared" si="1"/>
        <v>53442.378842993036</v>
      </c>
      <c r="I44" s="373">
        <f t="shared" si="2"/>
        <v>193738.05819477432</v>
      </c>
      <c r="J44" s="305"/>
      <c r="K44" s="302">
        <f t="shared" si="3"/>
        <v>247180.43703776735</v>
      </c>
      <c r="L44" s="306">
        <v>247000</v>
      </c>
      <c r="M44" s="306">
        <f t="shared" si="4"/>
        <v>180.43703776734765</v>
      </c>
      <c r="N44" s="306">
        <v>200000</v>
      </c>
      <c r="O44" s="306">
        <f t="shared" si="5"/>
        <v>50000</v>
      </c>
      <c r="P44" s="306">
        <f t="shared" si="6"/>
        <v>1220000</v>
      </c>
      <c r="Q44" s="306">
        <f t="shared" si="7"/>
        <v>54813.437037767348</v>
      </c>
      <c r="S44" s="304" t="s">
        <v>269</v>
      </c>
      <c r="T44" s="288">
        <v>650000</v>
      </c>
      <c r="V44" s="289"/>
      <c r="W44" s="290"/>
      <c r="AB44" s="508">
        <v>37</v>
      </c>
      <c r="AC44" s="508" t="str">
        <f>C47</f>
        <v>TAPTIANI</v>
      </c>
      <c r="AD44" s="509">
        <f t="shared" si="11"/>
        <v>234514.47297585607</v>
      </c>
      <c r="AE44" s="508"/>
    </row>
    <row r="45" spans="2:31" s="2" customFormat="1" ht="17.25" thickBot="1">
      <c r="B45" s="303">
        <v>38</v>
      </c>
      <c r="C45" s="304" t="s">
        <v>270</v>
      </c>
      <c r="D45" s="305">
        <v>50000</v>
      </c>
      <c r="E45" s="305">
        <v>1445000</v>
      </c>
      <c r="F45" s="301">
        <v>219621</v>
      </c>
      <c r="G45" s="302">
        <f t="shared" si="0"/>
        <v>1714621</v>
      </c>
      <c r="H45" s="373">
        <f t="shared" si="1"/>
        <v>60101.955719279038</v>
      </c>
      <c r="I45" s="373">
        <f t="shared" si="2"/>
        <v>71534.052256532072</v>
      </c>
      <c r="J45" s="305"/>
      <c r="K45" s="302">
        <f t="shared" si="3"/>
        <v>131636.00797581111</v>
      </c>
      <c r="L45" s="306"/>
      <c r="M45" s="306">
        <f t="shared" si="4"/>
        <v>131636.00797581111</v>
      </c>
      <c r="N45" s="306"/>
      <c r="O45" s="306">
        <f t="shared" si="5"/>
        <v>50000</v>
      </c>
      <c r="P45" s="306">
        <f t="shared" si="6"/>
        <v>1445000</v>
      </c>
      <c r="Q45" s="306">
        <f t="shared" si="7"/>
        <v>351257.00797581114</v>
      </c>
      <c r="S45" s="304" t="s">
        <v>270</v>
      </c>
      <c r="T45" s="288">
        <v>240000</v>
      </c>
      <c r="V45" s="289"/>
      <c r="W45" s="290"/>
      <c r="AB45" s="508">
        <v>38</v>
      </c>
      <c r="AC45" s="508" t="s">
        <v>273</v>
      </c>
      <c r="AD45" s="509">
        <f t="shared" si="11"/>
        <v>135887.01436300427</v>
      </c>
      <c r="AE45" s="508"/>
    </row>
    <row r="46" spans="2:31" s="2" customFormat="1" ht="17.25" thickBot="1">
      <c r="B46" s="303">
        <v>39</v>
      </c>
      <c r="C46" s="315" t="s">
        <v>271</v>
      </c>
      <c r="D46" s="316">
        <v>50000</v>
      </c>
      <c r="E46" s="316">
        <v>1435000</v>
      </c>
      <c r="F46" s="301">
        <v>5959</v>
      </c>
      <c r="G46" s="302">
        <f t="shared" si="0"/>
        <v>1490959</v>
      </c>
      <c r="H46" s="373">
        <f t="shared" si="1"/>
        <v>52262.01696891649</v>
      </c>
      <c r="I46" s="373">
        <f t="shared" si="2"/>
        <v>5961.1710213776723</v>
      </c>
      <c r="J46" s="316"/>
      <c r="K46" s="302">
        <f t="shared" si="3"/>
        <v>58223.187990294166</v>
      </c>
      <c r="L46" s="306">
        <v>58000</v>
      </c>
      <c r="M46" s="306">
        <f t="shared" si="4"/>
        <v>223.1879902941655</v>
      </c>
      <c r="N46" s="306"/>
      <c r="O46" s="306">
        <f t="shared" si="5"/>
        <v>50000</v>
      </c>
      <c r="P46" s="306">
        <f t="shared" si="6"/>
        <v>1435000</v>
      </c>
      <c r="Q46" s="306">
        <f t="shared" si="7"/>
        <v>6182.1879902941655</v>
      </c>
      <c r="S46" s="315" t="s">
        <v>271</v>
      </c>
      <c r="T46" s="288">
        <v>20000</v>
      </c>
      <c r="V46" s="289"/>
      <c r="W46" s="290"/>
      <c r="AB46" s="508">
        <v>39</v>
      </c>
      <c r="AC46" s="508" t="s">
        <v>405</v>
      </c>
      <c r="AD46" s="509">
        <f t="shared" si="11"/>
        <v>43478.602189822137</v>
      </c>
      <c r="AE46" s="508"/>
    </row>
    <row r="47" spans="2:31" s="2" customFormat="1" ht="17.25" thickBot="1">
      <c r="B47" s="298">
        <v>40</v>
      </c>
      <c r="C47" s="304" t="s">
        <v>272</v>
      </c>
      <c r="D47" s="305">
        <v>50000</v>
      </c>
      <c r="E47" s="305">
        <v>1430000</v>
      </c>
      <c r="F47" s="301">
        <v>127351</v>
      </c>
      <c r="G47" s="302">
        <f t="shared" si="0"/>
        <v>1607351</v>
      </c>
      <c r="H47" s="373">
        <f t="shared" si="1"/>
        <v>56341.861336901202</v>
      </c>
      <c r="I47" s="373">
        <f t="shared" si="2"/>
        <v>38747.61163895487</v>
      </c>
      <c r="J47" s="305">
        <v>139425</v>
      </c>
      <c r="K47" s="302">
        <f t="shared" si="3"/>
        <v>234514.47297585607</v>
      </c>
      <c r="L47" s="306">
        <v>234000</v>
      </c>
      <c r="M47" s="306">
        <f t="shared" si="4"/>
        <v>514.47297585607157</v>
      </c>
      <c r="N47" s="306"/>
      <c r="O47" s="306">
        <f t="shared" si="5"/>
        <v>50000</v>
      </c>
      <c r="P47" s="306">
        <f t="shared" si="6"/>
        <v>1430000</v>
      </c>
      <c r="Q47" s="306">
        <f t="shared" si="7"/>
        <v>127865.47297585607</v>
      </c>
      <c r="S47" s="304" t="s">
        <v>272</v>
      </c>
      <c r="T47" s="288">
        <v>130000</v>
      </c>
      <c r="V47" s="289"/>
      <c r="W47" s="290"/>
      <c r="AB47" s="508">
        <v>40</v>
      </c>
      <c r="AC47" s="508" t="s">
        <v>402</v>
      </c>
      <c r="AD47" s="509">
        <f t="shared" si="11"/>
        <v>7711.5760615561039</v>
      </c>
      <c r="AE47" s="508"/>
    </row>
    <row r="48" spans="2:31" s="2" customFormat="1" ht="17.25" thickBot="1">
      <c r="B48" s="303">
        <v>41</v>
      </c>
      <c r="C48" s="315" t="s">
        <v>273</v>
      </c>
      <c r="D48" s="316">
        <v>50000</v>
      </c>
      <c r="E48" s="316">
        <v>1435000</v>
      </c>
      <c r="F48" s="301">
        <v>10769</v>
      </c>
      <c r="G48" s="302">
        <f t="shared" si="0"/>
        <v>1495769</v>
      </c>
      <c r="H48" s="373">
        <f t="shared" si="1"/>
        <v>52430.620063716866</v>
      </c>
      <c r="I48" s="373">
        <f t="shared" si="2"/>
        <v>83456.394299287407</v>
      </c>
      <c r="J48" s="316"/>
      <c r="K48" s="302">
        <f t="shared" si="3"/>
        <v>135887.01436300427</v>
      </c>
      <c r="L48" s="306">
        <v>135000</v>
      </c>
      <c r="M48" s="306">
        <f t="shared" si="4"/>
        <v>887.01436300427304</v>
      </c>
      <c r="N48" s="306"/>
      <c r="O48" s="306">
        <f t="shared" si="5"/>
        <v>50000</v>
      </c>
      <c r="P48" s="306">
        <f t="shared" si="6"/>
        <v>1435000</v>
      </c>
      <c r="Q48" s="306">
        <f t="shared" si="7"/>
        <v>11656.014363004273</v>
      </c>
      <c r="S48" s="315" t="s">
        <v>273</v>
      </c>
      <c r="T48" s="288">
        <v>280000</v>
      </c>
      <c r="V48" s="289"/>
      <c r="W48" s="290"/>
      <c r="AB48" s="508">
        <v>41</v>
      </c>
      <c r="AC48" s="508" t="s">
        <v>403</v>
      </c>
      <c r="AD48" s="509">
        <f t="shared" si="11"/>
        <v>29805.855106888361</v>
      </c>
      <c r="AE48" s="508"/>
    </row>
    <row r="49" spans="2:31" s="2" customFormat="1" ht="17.25" thickBot="1">
      <c r="B49" s="303">
        <v>42</v>
      </c>
      <c r="C49" s="315" t="s">
        <v>393</v>
      </c>
      <c r="D49" s="316">
        <v>100000</v>
      </c>
      <c r="E49" s="316">
        <v>120000</v>
      </c>
      <c r="F49" s="301">
        <v>0</v>
      </c>
      <c r="G49" s="302">
        <f t="shared" si="0"/>
        <v>220000</v>
      </c>
      <c r="H49" s="373">
        <f t="shared" si="1"/>
        <v>7711.5760615561039</v>
      </c>
      <c r="I49" s="373">
        <f t="shared" si="2"/>
        <v>35767.026128266036</v>
      </c>
      <c r="J49" s="316"/>
      <c r="K49" s="302">
        <f t="shared" si="3"/>
        <v>43478.602189822137</v>
      </c>
      <c r="L49" s="306">
        <v>43000</v>
      </c>
      <c r="M49" s="306">
        <f t="shared" si="4"/>
        <v>478.60218982213701</v>
      </c>
      <c r="N49" s="306"/>
      <c r="O49" s="306">
        <f t="shared" si="5"/>
        <v>100000</v>
      </c>
      <c r="P49" s="306">
        <f t="shared" si="6"/>
        <v>120000</v>
      </c>
      <c r="Q49" s="306">
        <f t="shared" si="7"/>
        <v>478.60218982213701</v>
      </c>
      <c r="S49" s="315" t="s">
        <v>405</v>
      </c>
      <c r="T49" s="288">
        <v>120000</v>
      </c>
      <c r="V49" s="289"/>
      <c r="W49" s="290"/>
      <c r="AB49" s="622" t="s">
        <v>98</v>
      </c>
      <c r="AC49" s="623"/>
      <c r="AD49" s="509">
        <f>SUM(AD8:AD48)</f>
        <v>5208076.9156769589</v>
      </c>
      <c r="AE49" s="508"/>
    </row>
    <row r="50" spans="2:31" s="2" customFormat="1" ht="15.75" thickBot="1">
      <c r="B50" s="366">
        <v>43</v>
      </c>
      <c r="C50" s="315" t="s">
        <v>402</v>
      </c>
      <c r="D50" s="316">
        <v>100000</v>
      </c>
      <c r="E50" s="316">
        <v>120000</v>
      </c>
      <c r="F50" s="367">
        <v>0</v>
      </c>
      <c r="G50" s="302">
        <f t="shared" si="0"/>
        <v>220000</v>
      </c>
      <c r="H50" s="373">
        <f t="shared" si="1"/>
        <v>7711.5760615561039</v>
      </c>
      <c r="I50" s="373">
        <f t="shared" si="2"/>
        <v>0</v>
      </c>
      <c r="J50" s="316"/>
      <c r="K50" s="302">
        <f t="shared" si="3"/>
        <v>7711.5760615561039</v>
      </c>
      <c r="L50" s="306">
        <v>7000</v>
      </c>
      <c r="M50" s="306">
        <f t="shared" si="4"/>
        <v>711.57606155610392</v>
      </c>
      <c r="N50" s="306"/>
      <c r="O50" s="306">
        <f t="shared" si="5"/>
        <v>100000</v>
      </c>
      <c r="P50" s="306">
        <f t="shared" si="6"/>
        <v>120000</v>
      </c>
      <c r="Q50" s="306">
        <f t="shared" si="7"/>
        <v>711.57606155610392</v>
      </c>
      <c r="S50" s="315" t="s">
        <v>406</v>
      </c>
      <c r="T50" s="288">
        <v>0</v>
      </c>
      <c r="V50" s="289"/>
      <c r="W50" s="290"/>
    </row>
    <row r="51" spans="2:31" s="2" customFormat="1" ht="15">
      <c r="B51" s="303">
        <v>44</v>
      </c>
      <c r="C51" s="158" t="s">
        <v>403</v>
      </c>
      <c r="D51" s="370">
        <v>100000</v>
      </c>
      <c r="E51" s="370">
        <v>50000</v>
      </c>
      <c r="F51" s="370">
        <v>0</v>
      </c>
      <c r="G51" s="302">
        <f t="shared" si="0"/>
        <v>150000</v>
      </c>
      <c r="H51" s="373">
        <f>(G51/47731156)*1673102</f>
        <v>5257.8927692427978</v>
      </c>
      <c r="I51" s="373">
        <f t="shared" si="2"/>
        <v>29805.855106888361</v>
      </c>
      <c r="J51" s="370"/>
      <c r="K51" s="302">
        <f>SUM(I51:J51)</f>
        <v>29805.855106888361</v>
      </c>
      <c r="L51" s="306">
        <v>29000</v>
      </c>
      <c r="M51" s="306">
        <f t="shared" si="4"/>
        <v>805.85510688836075</v>
      </c>
      <c r="N51" s="306"/>
      <c r="O51" s="306">
        <f t="shared" si="5"/>
        <v>100000</v>
      </c>
      <c r="P51" s="306">
        <f t="shared" si="6"/>
        <v>50000</v>
      </c>
      <c r="Q51" s="306">
        <f>((F51+M51)-N51)</f>
        <v>805.85510688836075</v>
      </c>
      <c r="R51" s="1"/>
      <c r="S51" s="1" t="s">
        <v>407</v>
      </c>
      <c r="T51" s="1">
        <v>100000</v>
      </c>
      <c r="V51" s="289"/>
      <c r="W51" s="290"/>
    </row>
    <row r="52" spans="2:31" s="2" customFormat="1" ht="16.5" thickBot="1">
      <c r="B52" s="618" t="s">
        <v>14</v>
      </c>
      <c r="C52" s="619"/>
      <c r="D52" s="368">
        <f>SUM(D8:D51)</f>
        <v>2900000</v>
      </c>
      <c r="E52" s="368">
        <f t="shared" ref="E52" si="12">SUM(E8:E51)</f>
        <v>37745000</v>
      </c>
      <c r="F52" s="368">
        <f>SUM(F8:F51)</f>
        <v>7236156</v>
      </c>
      <c r="G52" s="369">
        <f>SUM(G8:G50)</f>
        <v>47731156</v>
      </c>
      <c r="H52" s="368">
        <f>SUM(H8:H50)</f>
        <v>1673101.9999999998</v>
      </c>
      <c r="I52" s="368">
        <f>SUM(I8:I51)</f>
        <v>2509652.9999999991</v>
      </c>
      <c r="J52" s="368">
        <f>SUM(J8:J51)</f>
        <v>1254827</v>
      </c>
      <c r="K52" s="369">
        <f>SUM(K8:K51)</f>
        <v>5437581.9999999981</v>
      </c>
      <c r="L52" s="306">
        <f>SUM(L8:L51)</f>
        <v>3942823</v>
      </c>
      <c r="M52" s="306">
        <f t="shared" ref="L52:N52" si="13">SUM(M8:M51)</f>
        <v>1494758.9999999998</v>
      </c>
      <c r="N52" s="306">
        <f>SUM(N8:N51)</f>
        <v>2842501</v>
      </c>
      <c r="O52" s="306">
        <f>SUM(O8:O51)</f>
        <v>2900000</v>
      </c>
      <c r="P52" s="306">
        <f t="shared" si="6"/>
        <v>37745000</v>
      </c>
      <c r="Q52" s="306">
        <f>((F52+M52)-N52)</f>
        <v>5888414</v>
      </c>
      <c r="T52" s="288">
        <f>SUM(T8:T51)</f>
        <v>8420000</v>
      </c>
      <c r="V52" s="289"/>
      <c r="W52" s="290"/>
    </row>
    <row r="53" spans="2:31">
      <c r="C53" s="289"/>
      <c r="V53" s="289"/>
      <c r="W53" s="317"/>
    </row>
    <row r="54" spans="2:31">
      <c r="C54" s="289"/>
      <c r="V54" s="289"/>
      <c r="W54" s="317"/>
    </row>
    <row r="55" spans="2:31" ht="17.25">
      <c r="C55" s="289"/>
      <c r="AB55" s="431">
        <v>1</v>
      </c>
      <c r="AC55" s="431" t="str">
        <f>C16</f>
        <v>DESTI NURLAILI</v>
      </c>
      <c r="AD55" s="513">
        <f>K16</f>
        <v>149029.27553444181</v>
      </c>
      <c r="AE55" s="431"/>
    </row>
    <row r="56" spans="2:31" ht="17.25">
      <c r="B56" s="318"/>
      <c r="C56" s="318"/>
      <c r="D56" s="318"/>
      <c r="E56" s="318"/>
      <c r="F56" s="319"/>
      <c r="G56" s="320"/>
      <c r="H56" s="321"/>
      <c r="I56" s="320" t="s">
        <v>205</v>
      </c>
      <c r="J56" s="319"/>
      <c r="K56" s="320"/>
      <c r="L56" s="320"/>
      <c r="M56" s="320"/>
      <c r="N56" s="320"/>
      <c r="O56" s="320"/>
      <c r="P56" s="320"/>
      <c r="Q56" s="320"/>
      <c r="R56" s="2"/>
      <c r="S56" s="2"/>
      <c r="T56" s="288"/>
      <c r="AB56" s="431">
        <v>2</v>
      </c>
      <c r="AC56" s="431" t="str">
        <f>C12</f>
        <v>DASMIWATI</v>
      </c>
      <c r="AD56" s="513">
        <f>K12</f>
        <v>44708.782660332545</v>
      </c>
      <c r="AE56" s="514"/>
    </row>
    <row r="57" spans="2:31" ht="17.25">
      <c r="B57" s="318"/>
      <c r="C57" s="318" t="s">
        <v>189</v>
      </c>
      <c r="D57" s="318"/>
      <c r="E57" s="318"/>
      <c r="F57" s="321"/>
      <c r="G57" s="320"/>
      <c r="H57" s="319"/>
      <c r="I57" s="320" t="s">
        <v>190</v>
      </c>
      <c r="J57" s="319"/>
      <c r="K57" s="320"/>
      <c r="L57" s="320"/>
      <c r="M57" s="320"/>
      <c r="N57" s="320"/>
      <c r="O57" s="320"/>
      <c r="P57" s="320"/>
      <c r="Q57" s="320"/>
      <c r="R57" s="2"/>
      <c r="S57" s="2"/>
      <c r="T57" s="288"/>
      <c r="AB57" s="431">
        <v>3</v>
      </c>
      <c r="AC57" s="431" t="str">
        <f>C31</f>
        <v>NANIK WATI</v>
      </c>
      <c r="AD57" s="513">
        <f>K31</f>
        <v>35767.026128266036</v>
      </c>
      <c r="AE57" s="514"/>
    </row>
    <row r="58" spans="2:31" ht="16.5">
      <c r="B58" s="318"/>
      <c r="C58" s="318"/>
      <c r="D58" s="318"/>
      <c r="E58" s="318"/>
      <c r="F58" s="319"/>
      <c r="G58" s="320"/>
      <c r="H58" s="319"/>
      <c r="I58" s="319"/>
      <c r="J58" s="319"/>
      <c r="K58" s="320"/>
      <c r="L58" s="320"/>
      <c r="M58" s="320"/>
      <c r="N58" s="320"/>
      <c r="O58" s="320"/>
      <c r="P58" s="320"/>
      <c r="Q58" s="320"/>
      <c r="R58" s="2"/>
      <c r="S58" s="2"/>
      <c r="T58" s="288"/>
      <c r="AB58" s="614" t="s">
        <v>440</v>
      </c>
      <c r="AC58" s="615"/>
      <c r="AD58" s="515">
        <f>SUM(AD55:AD57)</f>
        <v>229505.08432304038</v>
      </c>
      <c r="AE58" s="514"/>
    </row>
    <row r="59" spans="2:31" ht="15">
      <c r="B59" s="318"/>
      <c r="C59" s="318"/>
      <c r="D59" s="318"/>
      <c r="E59" s="318"/>
      <c r="F59" s="319"/>
      <c r="G59" s="320"/>
      <c r="H59" s="319"/>
      <c r="I59" s="319"/>
      <c r="J59" s="319"/>
      <c r="K59" s="320"/>
      <c r="L59" s="320"/>
      <c r="M59" s="320"/>
      <c r="N59" s="320"/>
      <c r="O59" s="320"/>
      <c r="P59" s="320"/>
      <c r="Q59" s="320"/>
      <c r="R59" s="2"/>
      <c r="S59" s="2"/>
      <c r="T59" s="288"/>
      <c r="AB59" s="616" t="s">
        <v>98</v>
      </c>
      <c r="AC59" s="617"/>
      <c r="AD59" s="517">
        <f>(AD49+AD58)</f>
        <v>5437581.9999999991</v>
      </c>
      <c r="AE59" s="342"/>
    </row>
    <row r="60" spans="2:31" ht="15.75">
      <c r="B60" s="322"/>
      <c r="C60" s="322"/>
      <c r="D60" s="322"/>
      <c r="E60" s="318"/>
      <c r="F60" s="319"/>
      <c r="G60" s="320"/>
      <c r="H60" s="319"/>
      <c r="I60" s="319"/>
      <c r="J60" s="319"/>
      <c r="K60" s="323"/>
      <c r="L60" s="323"/>
      <c r="M60" s="323"/>
      <c r="N60" s="323"/>
      <c r="O60" s="323"/>
      <c r="P60" s="323"/>
      <c r="Q60" s="323"/>
      <c r="R60" s="2"/>
      <c r="S60" s="2"/>
      <c r="T60" s="288"/>
    </row>
    <row r="61" spans="2:31" ht="15.75">
      <c r="B61" s="322"/>
      <c r="C61" s="322" t="s">
        <v>198</v>
      </c>
      <c r="D61" s="318"/>
      <c r="E61" s="318"/>
      <c r="F61" s="319"/>
      <c r="G61" s="319"/>
      <c r="H61" s="319"/>
      <c r="I61" s="323" t="s">
        <v>439</v>
      </c>
      <c r="J61" s="324"/>
      <c r="R61" s="2"/>
      <c r="S61" s="2"/>
      <c r="T61" s="288"/>
    </row>
    <row r="62" spans="2:31" ht="15">
      <c r="B62" s="318"/>
      <c r="C62" s="318"/>
      <c r="D62" s="318"/>
      <c r="E62" s="318"/>
      <c r="F62" s="613"/>
      <c r="G62" s="613"/>
      <c r="H62" s="613"/>
      <c r="I62" s="613"/>
      <c r="J62" s="319"/>
      <c r="K62" s="320"/>
      <c r="L62" s="320"/>
      <c r="M62" s="320"/>
      <c r="N62" s="320"/>
      <c r="O62" s="320"/>
      <c r="P62" s="320"/>
      <c r="Q62" s="320"/>
      <c r="R62" s="2"/>
      <c r="S62" s="2"/>
      <c r="T62" s="288"/>
    </row>
    <row r="63" spans="2:31" ht="15">
      <c r="B63" s="318"/>
      <c r="C63" s="318"/>
      <c r="D63" s="318"/>
      <c r="E63" s="613" t="s">
        <v>191</v>
      </c>
      <c r="F63" s="613"/>
      <c r="G63" s="613"/>
      <c r="H63" s="355"/>
      <c r="J63" s="319"/>
      <c r="K63" s="320"/>
      <c r="L63" s="320"/>
      <c r="M63" s="320"/>
      <c r="N63" s="320"/>
      <c r="O63" s="320"/>
      <c r="P63" s="320"/>
      <c r="Q63" s="320"/>
      <c r="R63" s="2"/>
      <c r="S63" s="2"/>
      <c r="T63" s="288"/>
    </row>
    <row r="64" spans="2:31" ht="15">
      <c r="B64" s="318"/>
      <c r="C64" s="318"/>
      <c r="D64" s="318"/>
      <c r="E64" s="613" t="s">
        <v>274</v>
      </c>
      <c r="F64" s="613"/>
      <c r="G64" s="613"/>
      <c r="H64" s="355"/>
      <c r="J64" s="319"/>
      <c r="K64" s="325"/>
      <c r="L64" s="325"/>
      <c r="M64" s="325"/>
      <c r="N64" s="325"/>
      <c r="O64" s="325"/>
      <c r="P64" s="325"/>
      <c r="Q64" s="325"/>
      <c r="R64" s="2"/>
      <c r="S64" s="2"/>
      <c r="T64" s="288"/>
      <c r="W64"/>
    </row>
    <row r="65" spans="2:23" ht="15">
      <c r="B65" s="318"/>
      <c r="C65" s="318"/>
      <c r="D65" s="318"/>
      <c r="E65" s="318"/>
      <c r="F65" s="613"/>
      <c r="G65" s="613"/>
      <c r="H65" s="613"/>
      <c r="I65" s="613"/>
      <c r="J65" s="319"/>
      <c r="K65" s="320"/>
      <c r="L65" s="320"/>
      <c r="M65" s="320"/>
      <c r="N65" s="320"/>
      <c r="O65" s="320"/>
      <c r="P65" s="320"/>
      <c r="Q65" s="320"/>
      <c r="R65" s="2"/>
      <c r="S65" s="2"/>
      <c r="T65" s="288"/>
      <c r="W65"/>
    </row>
    <row r="66" spans="2:23" ht="15">
      <c r="B66" s="318"/>
      <c r="C66" s="318"/>
      <c r="D66" s="318"/>
      <c r="E66" s="318"/>
      <c r="F66" s="613"/>
      <c r="G66" s="613"/>
      <c r="H66" s="613"/>
      <c r="I66" s="613"/>
      <c r="J66" s="319"/>
      <c r="K66" s="320"/>
      <c r="L66" s="320"/>
      <c r="M66" s="320"/>
      <c r="N66" s="320"/>
      <c r="O66" s="320"/>
      <c r="P66" s="320"/>
      <c r="Q66" s="320"/>
      <c r="R66" s="2"/>
      <c r="S66" s="2"/>
      <c r="T66" s="288"/>
      <c r="W66"/>
    </row>
    <row r="67" spans="2:23" ht="15">
      <c r="B67" s="319"/>
      <c r="C67" s="319"/>
      <c r="D67" s="319"/>
      <c r="E67" s="319"/>
      <c r="F67" s="613"/>
      <c r="G67" s="613"/>
      <c r="H67" s="613"/>
      <c r="I67" s="613"/>
      <c r="J67" s="319"/>
      <c r="K67" s="320"/>
      <c r="L67" s="320"/>
      <c r="M67" s="320"/>
      <c r="N67" s="320"/>
      <c r="O67" s="320"/>
      <c r="P67" s="320"/>
      <c r="Q67" s="320"/>
      <c r="R67" s="2"/>
      <c r="S67" s="2"/>
      <c r="T67" s="288"/>
      <c r="W67"/>
    </row>
    <row r="68" spans="2:23" ht="15.75">
      <c r="B68" s="319"/>
      <c r="C68" s="319"/>
      <c r="D68" s="319"/>
      <c r="E68" s="604" t="s">
        <v>197</v>
      </c>
      <c r="F68" s="604"/>
      <c r="G68" s="604"/>
      <c r="H68" s="354"/>
      <c r="J68" s="319"/>
      <c r="K68" s="320"/>
      <c r="L68" s="320"/>
      <c r="M68" s="320"/>
      <c r="N68" s="320"/>
      <c r="O68" s="320"/>
      <c r="P68" s="320"/>
      <c r="Q68" s="320"/>
      <c r="R68" s="2"/>
      <c r="S68" s="2"/>
      <c r="T68" s="288"/>
      <c r="W68"/>
    </row>
    <row r="69" spans="2:23" ht="15">
      <c r="B69" s="6"/>
      <c r="C69" s="2"/>
      <c r="D69" s="2"/>
      <c r="E69" s="2"/>
      <c r="F69" s="2"/>
      <c r="G69" s="310"/>
      <c r="H69" s="2"/>
      <c r="I69" s="2"/>
      <c r="J69" s="2"/>
      <c r="K69" s="310"/>
      <c r="L69" s="310"/>
      <c r="M69" s="310"/>
      <c r="N69" s="310"/>
      <c r="O69" s="310"/>
      <c r="P69" s="310"/>
      <c r="Q69" s="310"/>
      <c r="R69" s="2"/>
      <c r="S69" s="2"/>
      <c r="T69" s="288"/>
      <c r="W69"/>
    </row>
    <row r="70" spans="2:23" ht="15">
      <c r="B70" s="6"/>
      <c r="C70" s="2"/>
      <c r="D70" s="2"/>
      <c r="E70" s="2"/>
      <c r="F70" s="2"/>
      <c r="G70" s="310"/>
      <c r="H70" s="2"/>
      <c r="I70" s="2"/>
      <c r="J70" s="2"/>
      <c r="K70" s="310"/>
      <c r="L70" s="310"/>
      <c r="M70" s="310"/>
      <c r="N70" s="310"/>
      <c r="O70" s="310"/>
      <c r="P70" s="310"/>
      <c r="Q70" s="310"/>
      <c r="R70" s="2"/>
      <c r="S70" s="2"/>
      <c r="T70" s="288"/>
      <c r="W70"/>
    </row>
    <row r="71" spans="2:23" ht="15">
      <c r="B71" s="6"/>
      <c r="C71" s="2"/>
      <c r="D71" s="2"/>
      <c r="E71" s="2"/>
      <c r="F71" s="2"/>
      <c r="G71" s="310"/>
      <c r="H71" s="2"/>
      <c r="I71" s="2"/>
      <c r="J71" s="2"/>
      <c r="K71" s="310"/>
      <c r="L71" s="310"/>
      <c r="M71" s="310"/>
      <c r="N71" s="310"/>
      <c r="O71" s="310"/>
      <c r="P71" s="310"/>
      <c r="Q71" s="310"/>
      <c r="R71" s="2"/>
      <c r="S71" s="2"/>
      <c r="T71" s="288"/>
      <c r="W71"/>
    </row>
  </sheetData>
  <mergeCells count="25">
    <mergeCell ref="B1:K1"/>
    <mergeCell ref="AB1:AE1"/>
    <mergeCell ref="B2:K2"/>
    <mergeCell ref="AB2:AE2"/>
    <mergeCell ref="B3:K3"/>
    <mergeCell ref="AB3:AE3"/>
    <mergeCell ref="B52:C52"/>
    <mergeCell ref="F62:I62"/>
    <mergeCell ref="K5:K6"/>
    <mergeCell ref="F65:I65"/>
    <mergeCell ref="AB49:AC49"/>
    <mergeCell ref="B5:B6"/>
    <mergeCell ref="C5:C6"/>
    <mergeCell ref="D5:F5"/>
    <mergeCell ref="G5:G6"/>
    <mergeCell ref="H5:J5"/>
    <mergeCell ref="L5:N5"/>
    <mergeCell ref="O5:Q5"/>
    <mergeCell ref="F66:I66"/>
    <mergeCell ref="F67:I67"/>
    <mergeCell ref="E64:G64"/>
    <mergeCell ref="E68:G68"/>
    <mergeCell ref="AB58:AC58"/>
    <mergeCell ref="AB59:AC59"/>
    <mergeCell ref="E63:G63"/>
  </mergeCells>
  <pageMargins left="0.7" right="0.7" top="0.75" bottom="0.75" header="0.3" footer="0.3"/>
  <pageSetup paperSize="9" scale="86" fitToHeight="0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17</vt:i4>
      </vt:variant>
    </vt:vector>
  </HeadingPairs>
  <TitlesOfParts>
    <vt:vector size="34" baseType="lpstr">
      <vt:lpstr>Neraca Lajur1</vt:lpstr>
      <vt:lpstr>Neraca</vt:lpstr>
      <vt:lpstr>Arus Kas</vt:lpstr>
      <vt:lpstr>PHU</vt:lpstr>
      <vt:lpstr>rev piutang</vt:lpstr>
      <vt:lpstr>Ekuitas</vt:lpstr>
      <vt:lpstr>SHU</vt:lpstr>
      <vt:lpstr>SIMPANAN </vt:lpstr>
      <vt:lpstr>Rekap Piutang </vt:lpstr>
      <vt:lpstr>Rekap Jasa</vt:lpstr>
      <vt:lpstr>Administrasi </vt:lpstr>
      <vt:lpstr>Denda</vt:lpstr>
      <vt:lpstr>Pendidikan </vt:lpstr>
      <vt:lpstr>Sosial </vt:lpstr>
      <vt:lpstr>cadangan </vt:lpstr>
      <vt:lpstr>Keluar Anggota </vt:lpstr>
      <vt:lpstr>Operasional</vt:lpstr>
      <vt:lpstr>'Administrasi '!Print_Area</vt:lpstr>
      <vt:lpstr>'Arus Kas'!Print_Area</vt:lpstr>
      <vt:lpstr>'cadangan '!Print_Area</vt:lpstr>
      <vt:lpstr>Denda!Print_Area</vt:lpstr>
      <vt:lpstr>Ekuitas!Print_Area</vt:lpstr>
      <vt:lpstr>'Keluar Anggota '!Print_Area</vt:lpstr>
      <vt:lpstr>Neraca!Print_Area</vt:lpstr>
      <vt:lpstr>'neraca lajur'!Print_Area</vt:lpstr>
      <vt:lpstr>Operasional!Print_Area</vt:lpstr>
      <vt:lpstr>'Pendidikan '!Print_Area</vt:lpstr>
      <vt:lpstr>PHU!Print_Area</vt:lpstr>
      <vt:lpstr>'Rekap Jasa'!Print_Area</vt:lpstr>
      <vt:lpstr>'Rekap Piutang '!Print_Area</vt:lpstr>
      <vt:lpstr>'rev piutang'!Print_Area</vt:lpstr>
      <vt:lpstr>SHU!Print_Area</vt:lpstr>
      <vt:lpstr>'SIMPANAN '!Print_Area</vt:lpstr>
      <vt:lpstr>'Sosial '!Print_Area</vt:lpstr>
    </vt:vector>
  </TitlesOfParts>
  <Company>KSP MITRA SEJAHTERA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Samisake-B</dc:creator>
  <cp:lastModifiedBy>Dell</cp:lastModifiedBy>
  <cp:lastPrinted>2021-12-28T03:52:10Z</cp:lastPrinted>
  <dcterms:created xsi:type="dcterms:W3CDTF">2004-06-11T04:24:08Z</dcterms:created>
  <dcterms:modified xsi:type="dcterms:W3CDTF">2022-01-02T03:53:42Z</dcterms:modified>
</cp:coreProperties>
</file>